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p-fs\kozos\KPF\KMEO\z_FELMERESEK\Kompetencia\okm_2017\fomeres_2017\Statisztika\egyebek\ellenlistak\3_vegleges_listak\"/>
    </mc:Choice>
  </mc:AlternateContent>
  <bookViews>
    <workbookView xWindow="480" yWindow="75" windowWidth="18075" windowHeight="12525"/>
  </bookViews>
  <sheets>
    <sheet name="fejlesztés szövegértés 8. évf." sheetId="1" r:id="rId1"/>
  </sheets>
  <calcPr calcId="162913"/>
</workbook>
</file>

<file path=xl/calcChain.xml><?xml version="1.0" encoding="utf-8"?>
<calcChain xmlns="http://schemas.openxmlformats.org/spreadsheetml/2006/main">
  <c r="N119" i="1" l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  <c r="N2" i="1"/>
</calcChain>
</file>

<file path=xl/sharedStrings.xml><?xml version="1.0" encoding="utf-8"?>
<sst xmlns="http://schemas.openxmlformats.org/spreadsheetml/2006/main" count="1136" uniqueCount="729">
  <si>
    <t>Név</t>
  </si>
  <si>
    <t>OM azonosító</t>
  </si>
  <si>
    <t>Irányítószám</t>
  </si>
  <si>
    <t>Település</t>
  </si>
  <si>
    <t>Cím (utca, házszám)</t>
  </si>
  <si>
    <t>Az elmúlt 5 évben hányszor teljesítette a feltételt</t>
  </si>
  <si>
    <t>Járás</t>
  </si>
  <si>
    <t>Megye</t>
  </si>
  <si>
    <t>Régió</t>
  </si>
  <si>
    <t>Képzési forma</t>
  </si>
  <si>
    <t>Jelentésoldal</t>
  </si>
  <si>
    <t>Családiháttér-index (CSHI)</t>
  </si>
  <si>
    <t>CSHI megbízhatósági tartomány</t>
  </si>
  <si>
    <t>Feladatellátási hely azonosítója</t>
  </si>
  <si>
    <t>Aba Sámuel Általános Iskola és Alapfokú Művészeti Iskola</t>
  </si>
  <si>
    <t>032232</t>
  </si>
  <si>
    <t>Kazár</t>
  </si>
  <si>
    <t>Szabadság út 3.</t>
  </si>
  <si>
    <t>általános iskola</t>
  </si>
  <si>
    <t>Salgótarjáni</t>
  </si>
  <si>
    <t>Nógrád</t>
  </si>
  <si>
    <t>Észak-Magyarország</t>
  </si>
  <si>
    <t>-1,007</t>
  </si>
  <si>
    <t>(-1,37, -0,63)</t>
  </si>
  <si>
    <t>Adácsi Szent Jakab Katolikus Általános Iskola és Sportiskola</t>
  </si>
  <si>
    <t>201678</t>
  </si>
  <si>
    <t>Adács</t>
  </si>
  <si>
    <t>Rákóczi út 20-24.</t>
  </si>
  <si>
    <t>Gyöngyösi</t>
  </si>
  <si>
    <t>Heves</t>
  </si>
  <si>
    <t>-0,498</t>
  </si>
  <si>
    <t>(-1,26, 0,03)</t>
  </si>
  <si>
    <t>AUDI Hungaria Általános Művelődési Központ</t>
  </si>
  <si>
    <t>201656</t>
  </si>
  <si>
    <t>Győr</t>
  </si>
  <si>
    <t>Bácsai út 55.</t>
  </si>
  <si>
    <t>Győri</t>
  </si>
  <si>
    <t>Győr-Moson-Sopron</t>
  </si>
  <si>
    <t>Nyugat-Dunántúl</t>
  </si>
  <si>
    <t>1,002</t>
  </si>
  <si>
    <t>(0,80, 1,24)</t>
  </si>
  <si>
    <t>Baksay Sándor Református Gimnázium és Általános Iskola</t>
  </si>
  <si>
    <t>027948</t>
  </si>
  <si>
    <t>Kunszentmiklós</t>
  </si>
  <si>
    <t>Kálvin tér 17.</t>
  </si>
  <si>
    <t>Kunszentmiklósi</t>
  </si>
  <si>
    <t>Bács-Kiskun</t>
  </si>
  <si>
    <t>Dél-Alföld</t>
  </si>
  <si>
    <t>0,035</t>
  </si>
  <si>
    <t>(-0,28, 0,38)</t>
  </si>
  <si>
    <t>Bán Aladár Általános Iskola</t>
  </si>
  <si>
    <t>037026</t>
  </si>
  <si>
    <t>Várpalota</t>
  </si>
  <si>
    <t>Körmöcbánya utca 1. Bán Aladár Általános Iskola</t>
  </si>
  <si>
    <t>Várpalotai</t>
  </si>
  <si>
    <t>Veszprém</t>
  </si>
  <si>
    <t>Közép-Dunántúl</t>
  </si>
  <si>
    <t>-0,019</t>
  </si>
  <si>
    <t>(-0,20, 0,16)</t>
  </si>
  <si>
    <t>Benkő István Református Általános Iskola és Gimnázium</t>
  </si>
  <si>
    <t>200415</t>
  </si>
  <si>
    <t>Budapest</t>
  </si>
  <si>
    <t>Nyár utca 4.</t>
  </si>
  <si>
    <t>Nyugat-pesti - IV. ker.</t>
  </si>
  <si>
    <t>Bleyer Jakab Német Nemzetiségi Általános Iskola</t>
  </si>
  <si>
    <t>038948</t>
  </si>
  <si>
    <t>Budaörs</t>
  </si>
  <si>
    <t>Iskola tér 1.</t>
  </si>
  <si>
    <t>Budakeszi</t>
  </si>
  <si>
    <t>Pest</t>
  </si>
  <si>
    <t>Közép-Magyarország</t>
  </si>
  <si>
    <t>Borsodi Általános Iskola</t>
  </si>
  <si>
    <t>201563</t>
  </si>
  <si>
    <t>Edelény</t>
  </si>
  <si>
    <t>Borsodi út 150.</t>
  </si>
  <si>
    <t>Edelényi</t>
  </si>
  <si>
    <t>Borsod-Abaúj-Zemplén</t>
  </si>
  <si>
    <t>-2,311</t>
  </si>
  <si>
    <t>(-2,45, -2,18)</t>
  </si>
  <si>
    <t>Budafoki Herman Ottó Általános Iskola Telephelye</t>
  </si>
  <si>
    <t>035199</t>
  </si>
  <si>
    <t>Dévény utca 62.</t>
  </si>
  <si>
    <t>Dél-budai - XXII. ker.</t>
  </si>
  <si>
    <t>Budai Városkapu Általános Iskola és Alapfokú Művészeti Iskola</t>
  </si>
  <si>
    <t>027230</t>
  </si>
  <si>
    <t>Pécs</t>
  </si>
  <si>
    <t>Komlói út 58.</t>
  </si>
  <si>
    <t>Pécsi</t>
  </si>
  <si>
    <t>Baranya</t>
  </si>
  <si>
    <t>Dél-Dunántúl</t>
  </si>
  <si>
    <t>-0,748</t>
  </si>
  <si>
    <t>(-1,01, -0,55)</t>
  </si>
  <si>
    <t>Budapest III. Kerületi Bárczi Géza Általános Iskola</t>
  </si>
  <si>
    <t>034827</t>
  </si>
  <si>
    <t>Bárczi Géza utca 2.</t>
  </si>
  <si>
    <t>Észak-budai - III.ker.</t>
  </si>
  <si>
    <t>Budapest III. Kerületi Kerék Általános Iskola és Gimnázium</t>
  </si>
  <si>
    <t>034836</t>
  </si>
  <si>
    <t>Kerék utca 18-20.</t>
  </si>
  <si>
    <t>Budapest VII. Kerületi Baross Gábor Általános Iskola</t>
  </si>
  <si>
    <t>034911</t>
  </si>
  <si>
    <t>Hernád utca 42-46.</t>
  </si>
  <si>
    <t>Belső-pesti - VII. ker.</t>
  </si>
  <si>
    <t>-0,892</t>
  </si>
  <si>
    <t>(-1,23, -0,65)</t>
  </si>
  <si>
    <t>Budapest VIII. Kerületi Németh László Általános Iskola</t>
  </si>
  <si>
    <t>034921</t>
  </si>
  <si>
    <t>Német utca 14.</t>
  </si>
  <si>
    <t>Belső-pesti - VIII. ker.</t>
  </si>
  <si>
    <t>Budapest XIII. Kerületi Eötvös József Általános Iskola</t>
  </si>
  <si>
    <t>035036</t>
  </si>
  <si>
    <t>Futár utca 18.</t>
  </si>
  <si>
    <t>Nyugat-pesti XIII. ker.</t>
  </si>
  <si>
    <t>0,581</t>
  </si>
  <si>
    <t>(0,40, 0,80)</t>
  </si>
  <si>
    <t>Budapest XVI. Kerületi Kölcsey Ferenc Általános Iskola</t>
  </si>
  <si>
    <t>035092</t>
  </si>
  <si>
    <t>Hősök tere 1.</t>
  </si>
  <si>
    <t>Észak-pesti - XVI. ker.</t>
  </si>
  <si>
    <t>0,708</t>
  </si>
  <si>
    <t>(0,44, 0,99)</t>
  </si>
  <si>
    <t>Budapest XVI. Kerületi Szent-Györgyi Albert Általános Iskola</t>
  </si>
  <si>
    <t>035086</t>
  </si>
  <si>
    <t>Csömöri út 20.</t>
  </si>
  <si>
    <t>Budapest XVII. Kerületi Gregor József Általános Iskola</t>
  </si>
  <si>
    <t>035107</t>
  </si>
  <si>
    <t>Hősök tere 19-20.</t>
  </si>
  <si>
    <t>Kelet-pesti - XVII. ker.</t>
  </si>
  <si>
    <t>0,681</t>
  </si>
  <si>
    <t>(0,50, 0,87)</t>
  </si>
  <si>
    <t>Budapest XXI. Kerületi Lajtha László Általános Iskola</t>
  </si>
  <si>
    <t>035175</t>
  </si>
  <si>
    <t>Csete Balázs utca 1-11.</t>
  </si>
  <si>
    <t>Dél-pesti - XXI. ker.</t>
  </si>
  <si>
    <t>-0,531</t>
  </si>
  <si>
    <t>(-1,02, -0,13)</t>
  </si>
  <si>
    <t>Budapest XXIII. Kerületi Grassalkovich Antal Általános Iskola</t>
  </si>
  <si>
    <t>035155</t>
  </si>
  <si>
    <t>Hősök tere 18-20.</t>
  </si>
  <si>
    <t>Dél-pesti - XXIII. ker.</t>
  </si>
  <si>
    <t>0,538</t>
  </si>
  <si>
    <t>(0,36, 0,70)</t>
  </si>
  <si>
    <t>Budapesti Fazekas Mihály Gyakorló Általános Iskola és Gimnázium</t>
  </si>
  <si>
    <t>035277</t>
  </si>
  <si>
    <t>Horváth Mihály tér 8.</t>
  </si>
  <si>
    <t>Csapókerti Általános Iskola</t>
  </si>
  <si>
    <t>031072</t>
  </si>
  <si>
    <t>Debrecen</t>
  </si>
  <si>
    <t>Jánosi utca 86.</t>
  </si>
  <si>
    <t>Debreceni</t>
  </si>
  <si>
    <t>Hajdú-Bihar</t>
  </si>
  <si>
    <t>Észak-Alföld</t>
  </si>
  <si>
    <t>-0,285</t>
  </si>
  <si>
    <t>(-0,59, 0,25)</t>
  </si>
  <si>
    <t>Császártöltési Bánáti Miklós Német Nemzetiségi Általános Iskola</t>
  </si>
  <si>
    <t>203122</t>
  </si>
  <si>
    <t>Császártöltés</t>
  </si>
  <si>
    <t>Kossuth Lajos utca 1</t>
  </si>
  <si>
    <t>Kiskőrösi</t>
  </si>
  <si>
    <t>-0,511</t>
  </si>
  <si>
    <t>(-0,89, -0,12)</t>
  </si>
  <si>
    <t>Debreceni Fazekas Mihály Általános Iskola</t>
  </si>
  <si>
    <t>031075</t>
  </si>
  <si>
    <t>Vásáry István utca 10.</t>
  </si>
  <si>
    <t>-0,571</t>
  </si>
  <si>
    <t>(-0,85, -0,17)</t>
  </si>
  <si>
    <t>Debreceni Karácsony Sándor Általános Iskola</t>
  </si>
  <si>
    <t>031094</t>
  </si>
  <si>
    <t>Komáromi Csipkés Gy. tér 9.</t>
  </si>
  <si>
    <t>-0,527</t>
  </si>
  <si>
    <t>(-0,77, -0,26)</t>
  </si>
  <si>
    <t>Debreceni Református Kollégium Általános Iskolája</t>
  </si>
  <si>
    <t>031110</t>
  </si>
  <si>
    <t>Péterfia utca 1-7.</t>
  </si>
  <si>
    <t>Dencsháza-Hobol Általános Iskola Hoboli Tagiskolája</t>
  </si>
  <si>
    <t>027371</t>
  </si>
  <si>
    <t>Hobol</t>
  </si>
  <si>
    <t>Mátyás király utca 23.</t>
  </si>
  <si>
    <t>Szigetvári</t>
  </si>
  <si>
    <t>Diadal Úti Általános Iskola</t>
  </si>
  <si>
    <t>035103</t>
  </si>
  <si>
    <t>Diadal utca 43-49.</t>
  </si>
  <si>
    <t>Domoszlói III. András Általános Iskola</t>
  </si>
  <si>
    <t>201520</t>
  </si>
  <si>
    <t>Domoszló</t>
  </si>
  <si>
    <t>Deák Ferenc tér 5.</t>
  </si>
  <si>
    <t>Dr. Batthyány-Strattmann László Általános Iskola</t>
  </si>
  <si>
    <t>030433</t>
  </si>
  <si>
    <t>Dunakiliti</t>
  </si>
  <si>
    <t>Kossuth Lajos utca 92.</t>
  </si>
  <si>
    <t>Mosonmagyaróvári</t>
  </si>
  <si>
    <t>0,114</t>
  </si>
  <si>
    <t>(-0,12, 0,33)</t>
  </si>
  <si>
    <t>Dr. Kozma Pál Általános Iskola</t>
  </si>
  <si>
    <t>200071</t>
  </si>
  <si>
    <t>Gyulaháza</t>
  </si>
  <si>
    <t>Petőfi Sándor utca 62.</t>
  </si>
  <si>
    <t>Kisvárdai</t>
  </si>
  <si>
    <t>Szabolcs-Szatmár-Bereg</t>
  </si>
  <si>
    <t>-0,795</t>
  </si>
  <si>
    <t>(-1,13, -0,42)</t>
  </si>
  <si>
    <t>Dunapataji Kodály Zoltán Általános Iskola és Alapfokú Művészeti Iskola</t>
  </si>
  <si>
    <t>200941</t>
  </si>
  <si>
    <t>Dunapataj</t>
  </si>
  <si>
    <t>Kalocsai út 2.</t>
  </si>
  <si>
    <t>Kalocsai</t>
  </si>
  <si>
    <t>-0,512</t>
  </si>
  <si>
    <t>(-0,75, -0,25)</t>
  </si>
  <si>
    <t>Dunaújvárosi Móricz Zsigmond Általános Iskola</t>
  </si>
  <si>
    <t>030031</t>
  </si>
  <si>
    <t>Dunaújváros</t>
  </si>
  <si>
    <t>Kodály Zoltán utca 7.</t>
  </si>
  <si>
    <t>Dunaújvárosi</t>
  </si>
  <si>
    <t>Fejér</t>
  </si>
  <si>
    <t>0,747</t>
  </si>
  <si>
    <t>(0,58, 0,94)</t>
  </si>
  <si>
    <t>Egri Balassi Bálint Általános Iskola</t>
  </si>
  <si>
    <t>031462</t>
  </si>
  <si>
    <t>Eger</t>
  </si>
  <si>
    <t>Malomárok utca 1.</t>
  </si>
  <si>
    <t>Egri</t>
  </si>
  <si>
    <t>-0,154</t>
  </si>
  <si>
    <t>(-0,38, 0,09)</t>
  </si>
  <si>
    <t>Egri Kemény Ferenc Sportiskolai Általános Iskola Árpád Fejedelem Tagiskolája</t>
  </si>
  <si>
    <t>031460</t>
  </si>
  <si>
    <t>Ostoros</t>
  </si>
  <si>
    <t>Petőfi Sándor út 2.</t>
  </si>
  <si>
    <t>-0,045</t>
  </si>
  <si>
    <t>(-0,59, 0,48)</t>
  </si>
  <si>
    <t>Erzsébetvárosi Kéttannyelvű Általános Iskola, Szakgimnázium és Szakközépiskola</t>
  </si>
  <si>
    <t>201491</t>
  </si>
  <si>
    <t>Kertész utca 30.</t>
  </si>
  <si>
    <t>Fekete Borbála Általános Iskola</t>
  </si>
  <si>
    <t>031138</t>
  </si>
  <si>
    <t>Szentpéterszeg</t>
  </si>
  <si>
    <t>Kossuth Lajos utca 36.</t>
  </si>
  <si>
    <t>Berettyóújfalui</t>
  </si>
  <si>
    <t>-1,204</t>
  </si>
  <si>
    <t>(-1,61, -0,81)</t>
  </si>
  <si>
    <t>Gógánfai Fekete István Általános Iskola Dabronci Telephelye</t>
  </si>
  <si>
    <t>200900</t>
  </si>
  <si>
    <t>Dabronc</t>
  </si>
  <si>
    <t>Kossuth utca 53.</t>
  </si>
  <si>
    <t>Sümegi</t>
  </si>
  <si>
    <t>-0,465</t>
  </si>
  <si>
    <t>(-0,82, -0,22)</t>
  </si>
  <si>
    <t>Györgyi Dénes Általános Iskola</t>
  </si>
  <si>
    <t>037050</t>
  </si>
  <si>
    <t>Balatonalmádi</t>
  </si>
  <si>
    <t>Bajcsy-Zsilinszky Endre út 30.</t>
  </si>
  <si>
    <t>0,666</t>
  </si>
  <si>
    <t>(0,43, 0,91)</t>
  </si>
  <si>
    <t>Hajdúszoboszlói Bárdos Lajos Általános Iskola</t>
  </si>
  <si>
    <t>031032</t>
  </si>
  <si>
    <t>Hajdúszoboszló</t>
  </si>
  <si>
    <t>Arany János utca 2.</t>
  </si>
  <si>
    <t>Hajdúszoboszlói</t>
  </si>
  <si>
    <t>Helvécia-Ballószög Általános Iskola Wéber Ede Általános Iskolája</t>
  </si>
  <si>
    <t>201076</t>
  </si>
  <si>
    <t>Helvécia</t>
  </si>
  <si>
    <t>Kiskőrösi út 71.</t>
  </si>
  <si>
    <t>Kecskeméti</t>
  </si>
  <si>
    <t>-0,824</t>
  </si>
  <si>
    <t>(-1,40, -0,14)</t>
  </si>
  <si>
    <t>Hernádnémeti Református Általános Iskola, Két Tanítási Nyelvű és Alapfokú Művészeti Iskola</t>
  </si>
  <si>
    <t>029122</t>
  </si>
  <si>
    <t>Hernádnémeti</t>
  </si>
  <si>
    <t>Petőfi Sándor utca 85.</t>
  </si>
  <si>
    <t>Miskolci</t>
  </si>
  <si>
    <t>-0,011</t>
  </si>
  <si>
    <t>(-0,37, 0,38)</t>
  </si>
  <si>
    <t>Hesz Mihály Általános Iskola</t>
  </si>
  <si>
    <t>032274</t>
  </si>
  <si>
    <t>Vasút sor 9.</t>
  </si>
  <si>
    <t>Rétsági</t>
  </si>
  <si>
    <t>0,000</t>
  </si>
  <si>
    <t>(-0,40, 0,33)</t>
  </si>
  <si>
    <t>Hímesházi Általános Iskola és Alapfokú Művészeti Iskola</t>
  </si>
  <si>
    <t>200827</t>
  </si>
  <si>
    <t>Himesháza</t>
  </si>
  <si>
    <t>Radnóti telep 74.</t>
  </si>
  <si>
    <t>Mohácsi</t>
  </si>
  <si>
    <t>0,247</t>
  </si>
  <si>
    <t>(-0,13, 0,58)</t>
  </si>
  <si>
    <t>Homoki Általános Iskola</t>
  </si>
  <si>
    <t>035950</t>
  </si>
  <si>
    <t>Tiszaföldvár</t>
  </si>
  <si>
    <t>Döbrei János út 133.</t>
  </si>
  <si>
    <t>Kunszentmártoni</t>
  </si>
  <si>
    <t>Jász-Nagykun-Szolnok</t>
  </si>
  <si>
    <t>Jánossomorjai Körzeti Általános Iskola</t>
  </si>
  <si>
    <t>200543</t>
  </si>
  <si>
    <t>Jánossomorja</t>
  </si>
  <si>
    <t>Iparos utca 10.</t>
  </si>
  <si>
    <t>-0,411</t>
  </si>
  <si>
    <t>(-0,70, -0,18)</t>
  </si>
  <si>
    <t>Jászsági Általános Iskola Bercsényi Miklós Általános Iskolai Tagintézménye</t>
  </si>
  <si>
    <t>201345</t>
  </si>
  <si>
    <t>Jászberény</t>
  </si>
  <si>
    <t>Bercsényi út 9-13.</t>
  </si>
  <si>
    <t>Jászberényi</t>
  </si>
  <si>
    <t>0,119</t>
  </si>
  <si>
    <t>(-0,02, 0,28)</t>
  </si>
  <si>
    <t>Kálvin Téri Református Általános Iskola</t>
  </si>
  <si>
    <t>201665</t>
  </si>
  <si>
    <t>Makó</t>
  </si>
  <si>
    <t>Kálvin tér 6.</t>
  </si>
  <si>
    <t>Makói</t>
  </si>
  <si>
    <t>Csongrád</t>
  </si>
  <si>
    <t>0,177</t>
  </si>
  <si>
    <t>(0,05, 0,41)</t>
  </si>
  <si>
    <t>Kaposvári Kodály Zoltán Központi Általános Iskola II. Rákóczi Ferenc Tagiskolája</t>
  </si>
  <si>
    <t>033966</t>
  </si>
  <si>
    <t>Kaposvár</t>
  </si>
  <si>
    <t>Kanizsai utca 67.</t>
  </si>
  <si>
    <t>Kaposvári</t>
  </si>
  <si>
    <t>Somogy</t>
  </si>
  <si>
    <t>-0,564</t>
  </si>
  <si>
    <t>(-0,92, -0,20)</t>
  </si>
  <si>
    <t>Kaposvári Kodály Zoltán Központi Általános Iskola Toponári Tagiskolája</t>
  </si>
  <si>
    <t>Toponári út 62.</t>
  </si>
  <si>
    <t>-0,645</t>
  </si>
  <si>
    <t>(-1,04, -0,26)</t>
  </si>
  <si>
    <t>Karcagi Nagykun Református Általános Iskola</t>
  </si>
  <si>
    <t>035861</t>
  </si>
  <si>
    <t>Karcag</t>
  </si>
  <si>
    <t>Kálvin utca 2.</t>
  </si>
  <si>
    <t>Karcagi</t>
  </si>
  <si>
    <t>Károlyi Gáspár Általános Iskola</t>
  </si>
  <si>
    <t>029018</t>
  </si>
  <si>
    <t>Gönc</t>
  </si>
  <si>
    <t>Károlyi Gáspár út 31.</t>
  </si>
  <si>
    <t>Gönci</t>
  </si>
  <si>
    <t>-1,293</t>
  </si>
  <si>
    <t>(-1,77, -0,71)</t>
  </si>
  <si>
    <t>Kazincbarcikai Pollack Mihály Általános Iskola Gárdonyi Géza Tagiskolája</t>
  </si>
  <si>
    <t>028880</t>
  </si>
  <si>
    <t>Szuhakálló</t>
  </si>
  <si>
    <t>Bajcsy-Zsilinszky út 47.</t>
  </si>
  <si>
    <t>Kazincbarcikai</t>
  </si>
  <si>
    <t>-0,773</t>
  </si>
  <si>
    <t>(-1,26, -0,39)</t>
  </si>
  <si>
    <t>Kecskeméti Belvárosi Zrínyi Ilona Általános Iskola II. Rákóczi Ferenc Általános Iskolája</t>
  </si>
  <si>
    <t>200920</t>
  </si>
  <si>
    <t>Kecskemét</t>
  </si>
  <si>
    <t>Tóth László sétány 2.</t>
  </si>
  <si>
    <t>-0,328</t>
  </si>
  <si>
    <t>(-0,52, -0,12)</t>
  </si>
  <si>
    <t>Kecskeméti Széchenyivárosi Arany János Általános Iskola Móra Ferenc Általános Iskolája</t>
  </si>
  <si>
    <t>200922</t>
  </si>
  <si>
    <t>Forradalom utca 1.</t>
  </si>
  <si>
    <t>Kecskeméti Vásárhelyi Pál Általános Iskola és Alapfokú Művészeti Iskola</t>
  </si>
  <si>
    <t>200924</t>
  </si>
  <si>
    <t>Alkony utca 11.</t>
  </si>
  <si>
    <t>0,520</t>
  </si>
  <si>
    <t>Kerkai Jenő Általános Iskola</t>
  </si>
  <si>
    <t>037544</t>
  </si>
  <si>
    <t>Csesztreg</t>
  </si>
  <si>
    <t>Dózsa György út 1.</t>
  </si>
  <si>
    <t>Lenti</t>
  </si>
  <si>
    <t>Zala</t>
  </si>
  <si>
    <t>-0,586</t>
  </si>
  <si>
    <t>(-1,16, -0,12)</t>
  </si>
  <si>
    <t>Kertvárosi Általános Iskola Hadsereg utcai telephelye</t>
  </si>
  <si>
    <t>201301</t>
  </si>
  <si>
    <t>Tatabánya</t>
  </si>
  <si>
    <t>Hadsereg utca 111.</t>
  </si>
  <si>
    <t>Tatabányai</t>
  </si>
  <si>
    <t>Komárom-Esztergom</t>
  </si>
  <si>
    <t>Kézdi-Vásárhelyi Imre Általános Iskola</t>
  </si>
  <si>
    <t>031919</t>
  </si>
  <si>
    <t>Szomor</t>
  </si>
  <si>
    <t>Mátyás király utca 8-10.</t>
  </si>
  <si>
    <t>-0,032</t>
  </si>
  <si>
    <t>(-0,43, 0,43)</t>
  </si>
  <si>
    <t>Kiskunfélegyházi Batthyány Lajos Általános Iskola és Alapfokú Művészeti Iskola</t>
  </si>
  <si>
    <t>999998</t>
  </si>
  <si>
    <t>Kiskunfélegyháza</t>
  </si>
  <si>
    <t>Batthyány Lajos utca 12-16.</t>
  </si>
  <si>
    <t>Kiskunfélegyházi</t>
  </si>
  <si>
    <t>0,270</t>
  </si>
  <si>
    <t>(0,02, 0,53)</t>
  </si>
  <si>
    <t>Kiskunhalasi Fazekas Mihály Általános Iskola</t>
  </si>
  <si>
    <t>027804</t>
  </si>
  <si>
    <t>Kiskunhalas</t>
  </si>
  <si>
    <t>Fazekas Mihály utca 1.</t>
  </si>
  <si>
    <t>Kiskunhalasi</t>
  </si>
  <si>
    <t>-0,198</t>
  </si>
  <si>
    <t>(-0,44, -0,01)</t>
  </si>
  <si>
    <t>Kiskunhalasi Kertvárosi Általános Iskola</t>
  </si>
  <si>
    <t>027807</t>
  </si>
  <si>
    <t>Nyírfa utca 23.</t>
  </si>
  <si>
    <t>-1,148</t>
  </si>
  <si>
    <t>(-1,61, -0,62)</t>
  </si>
  <si>
    <t>Kiskunmajsai Arany János Általános Iskola és Egységes Gyógypedagógiai Módszertani Intézmény</t>
  </si>
  <si>
    <t>200993</t>
  </si>
  <si>
    <t>Kiskunmajsa</t>
  </si>
  <si>
    <t>Fő utca 69-71.</t>
  </si>
  <si>
    <t>Kiskunmajsai</t>
  </si>
  <si>
    <t>-0,658</t>
  </si>
  <si>
    <t>(-0,93, -0,41)</t>
  </si>
  <si>
    <t>Kisnánai Szent Imre Általános Iskola</t>
  </si>
  <si>
    <t>031543</t>
  </si>
  <si>
    <t>Kisnána</t>
  </si>
  <si>
    <t>Petőfi Sándor utca 34.</t>
  </si>
  <si>
    <t>(-0,71, 0,01)</t>
  </si>
  <si>
    <t>Kisszállási Sallai István Általános Iskola</t>
  </si>
  <si>
    <t>027911</t>
  </si>
  <si>
    <t>Kisszállás</t>
  </si>
  <si>
    <t>Iskola utca 20-22.</t>
  </si>
  <si>
    <t>-0,551</t>
  </si>
  <si>
    <t>(-0,97, -0,24)</t>
  </si>
  <si>
    <t>Kossuth Lajos Evangélikus Általános Iskola és Alapfokú Művészeti Iskola</t>
  </si>
  <si>
    <t>201674</t>
  </si>
  <si>
    <t>Soltvadkert</t>
  </si>
  <si>
    <t>Bocskai utca 2.</t>
  </si>
  <si>
    <t>-0,082</t>
  </si>
  <si>
    <t>(-0,27, 0,09)</t>
  </si>
  <si>
    <t>Kossuth Lajos Gimnázium Kossuth Lajos Általános Iskolája</t>
  </si>
  <si>
    <t>036014</t>
  </si>
  <si>
    <t>Tiszafüred</t>
  </si>
  <si>
    <t>Kossuth tér 2.</t>
  </si>
  <si>
    <t>Tiszafüredi</t>
  </si>
  <si>
    <t>-0,276</t>
  </si>
  <si>
    <t>(-0,58, 0,03)</t>
  </si>
  <si>
    <t>Kőbányai Kada Mihály Általános Iskola</t>
  </si>
  <si>
    <t>034957</t>
  </si>
  <si>
    <t>Kada utca 27-29.</t>
  </si>
  <si>
    <t>Kelet-pesti - X. ker.</t>
  </si>
  <si>
    <t>0,319</t>
  </si>
  <si>
    <t>(0,04, 0,62)</t>
  </si>
  <si>
    <t>Kunszállási Tóth Pál Általános Iskola</t>
  </si>
  <si>
    <t>201320</t>
  </si>
  <si>
    <t>Kunszállás</t>
  </si>
  <si>
    <t>Kossuth utca 12.</t>
  </si>
  <si>
    <t>(-0,52, 0,10)</t>
  </si>
  <si>
    <t>Lánycsóki Általános Iskola és Alapfokú Művészeti Iskola</t>
  </si>
  <si>
    <t>027302</t>
  </si>
  <si>
    <t>Lánycsók</t>
  </si>
  <si>
    <t>Dózsa utca 2-6.</t>
  </si>
  <si>
    <t>Lövői Általános Iskola</t>
  </si>
  <si>
    <t>030675</t>
  </si>
  <si>
    <t>Lövő</t>
  </si>
  <si>
    <t>Fő utca 183.</t>
  </si>
  <si>
    <t>Soproni</t>
  </si>
  <si>
    <t>-0,043</t>
  </si>
  <si>
    <t>(-0,35, 0,36)</t>
  </si>
  <si>
    <t>Magdu Lucian Román Általános Iskola és Óvoda</t>
  </si>
  <si>
    <t>028304</t>
  </si>
  <si>
    <t>Battonya</t>
  </si>
  <si>
    <t>Fő utca 121.</t>
  </si>
  <si>
    <t>Mezőkovácsházai</t>
  </si>
  <si>
    <t>Békés</t>
  </si>
  <si>
    <t>-0,754</t>
  </si>
  <si>
    <t>(-1,05, -0,48)</t>
  </si>
  <si>
    <t>Maroslelei Általános Iskola</t>
  </si>
  <si>
    <t>029700</t>
  </si>
  <si>
    <t>Maroslele</t>
  </si>
  <si>
    <t>Árpád utca 2.</t>
  </si>
  <si>
    <t>-0,416</t>
  </si>
  <si>
    <t>(-0,78, -0,15)</t>
  </si>
  <si>
    <t>Mátraderecskei Általános Iskola</t>
  </si>
  <si>
    <t>031513</t>
  </si>
  <si>
    <t>Mátraderecske</t>
  </si>
  <si>
    <t>Kossuth Lajos út 2.</t>
  </si>
  <si>
    <t>Pétervásárai</t>
  </si>
  <si>
    <t>-0,205</t>
  </si>
  <si>
    <t>(-0,78, 0,30)</t>
  </si>
  <si>
    <t>Mihályi Általános Iskola</t>
  </si>
  <si>
    <t>200537</t>
  </si>
  <si>
    <t>Mihályi</t>
  </si>
  <si>
    <t>Kapuvári</t>
  </si>
  <si>
    <t>-0,487</t>
  </si>
  <si>
    <t>(-0,75, -0,11)</t>
  </si>
  <si>
    <t>Mikes Kelemen Katolikus Gimnázium és Szakképző Iskola, Általános Iskola és Óvoda Hősök Téri Telephelye</t>
  </si>
  <si>
    <t>201601</t>
  </si>
  <si>
    <t>Hősök tere 11/A</t>
  </si>
  <si>
    <t>Miskolci Szilágyi Dezső Általános Iskola</t>
  </si>
  <si>
    <t>028978</t>
  </si>
  <si>
    <t>Miskolc</t>
  </si>
  <si>
    <t>Szilágyi Dezső utca 53.</t>
  </si>
  <si>
    <t>0,238</t>
  </si>
  <si>
    <t>(0,08, 0,43)</t>
  </si>
  <si>
    <t>Mohács Park Utcai Katolikus Általános Iskola és Óvoda</t>
  </si>
  <si>
    <t>202750</t>
  </si>
  <si>
    <t>Mohács</t>
  </si>
  <si>
    <t>Park utca 1.</t>
  </si>
  <si>
    <t>Mohács Térségi Általános Iskola Telephelye</t>
  </si>
  <si>
    <t>101247</t>
  </si>
  <si>
    <t>Brodarics tér 2.</t>
  </si>
  <si>
    <t>Monori Kossuth Lajos Általános Iskola</t>
  </si>
  <si>
    <t>037754</t>
  </si>
  <si>
    <t>Monor</t>
  </si>
  <si>
    <t>Kossuth Lajos út 98.</t>
  </si>
  <si>
    <t>Monori</t>
  </si>
  <si>
    <t>-0,242</t>
  </si>
  <si>
    <t>(-0,49, 0,05)</t>
  </si>
  <si>
    <t>Mórahalmi Móra Ferenc Általános Iskola</t>
  </si>
  <si>
    <t>029633</t>
  </si>
  <si>
    <t>Mórahalom</t>
  </si>
  <si>
    <t>Barmos György tér 2.</t>
  </si>
  <si>
    <t>Mórahalmi</t>
  </si>
  <si>
    <t>0,025</t>
  </si>
  <si>
    <t>(-0,17, 0,27)</t>
  </si>
  <si>
    <t>Nagykőrösi II. Rákóczi Ferenc Általános Iskola</t>
  </si>
  <si>
    <t>037718</t>
  </si>
  <si>
    <t>Nagykőrös</t>
  </si>
  <si>
    <t>Kecskeméti út 39-41.</t>
  </si>
  <si>
    <t>Nagykőrösi</t>
  </si>
  <si>
    <t>-0,432</t>
  </si>
  <si>
    <t>(-0,72, -0,14)</t>
  </si>
  <si>
    <t>Óbudai Waldorf Általános Iskola, Gimnázium és Alapfokú Művészeti Iskola</t>
  </si>
  <si>
    <t>034853</t>
  </si>
  <si>
    <t>Bécsi út 375.</t>
  </si>
  <si>
    <t>1,159</t>
  </si>
  <si>
    <t>(0,98, 1,35)</t>
  </si>
  <si>
    <t>Petneházy Dávid Általános Iskola és Alapfokú Művészeti Iskola</t>
  </si>
  <si>
    <t>033495</t>
  </si>
  <si>
    <t>Petneháza</t>
  </si>
  <si>
    <t>Arany János utca 11.-13.</t>
  </si>
  <si>
    <t>Baktalórántházai</t>
  </si>
  <si>
    <t>-0,678</t>
  </si>
  <si>
    <t>(-1,16, -0,25)</t>
  </si>
  <si>
    <t>Petőfi Sándor Református Általános Iskola</t>
  </si>
  <si>
    <t>201700</t>
  </si>
  <si>
    <t>Sátoraljaújhely</t>
  </si>
  <si>
    <t>Petőfi Sándor utca 9.</t>
  </si>
  <si>
    <t>Sátoraljaújhelyi</t>
  </si>
  <si>
    <t>0,228</t>
  </si>
  <si>
    <t>(-0,04, 0,53)</t>
  </si>
  <si>
    <t>Pókaszepetki Festetics Kristóf Általános Iskola</t>
  </si>
  <si>
    <t>037592</t>
  </si>
  <si>
    <t>Pókaszepetk</t>
  </si>
  <si>
    <t>Arany János utca 7.</t>
  </si>
  <si>
    <t>Zalaegerszegi</t>
  </si>
  <si>
    <t>-0,644</t>
  </si>
  <si>
    <t>(-1,10, -0,24)</t>
  </si>
  <si>
    <t>Prügyi Móricz Zsigmond Általános Iskola</t>
  </si>
  <si>
    <t>029216</t>
  </si>
  <si>
    <t>Prügy</t>
  </si>
  <si>
    <t>Kinizsi út 2.</t>
  </si>
  <si>
    <t>Szerencsi</t>
  </si>
  <si>
    <t>-2,571</t>
  </si>
  <si>
    <t>(-2,75, -2,36)</t>
  </si>
  <si>
    <t>Rácalmási Jankovich Miklós Általános Iskola és Alapfokú Művészeti Iskola</t>
  </si>
  <si>
    <t>030099</t>
  </si>
  <si>
    <t>Rácalmás</t>
  </si>
  <si>
    <t>Szigetfő utca 24.</t>
  </si>
  <si>
    <t>Rákócziújfalui Herman Ottó Általános Iskola</t>
  </si>
  <si>
    <t>035946</t>
  </si>
  <si>
    <t>Rákócziújfalu</t>
  </si>
  <si>
    <t>Petőfi Sándor út 17-19.</t>
  </si>
  <si>
    <t>Szolnoki</t>
  </si>
  <si>
    <t>-1,225</t>
  </si>
  <si>
    <t>(-1,74, -0,75)</t>
  </si>
  <si>
    <t>Rétsági Általános Iskola</t>
  </si>
  <si>
    <t>032184</t>
  </si>
  <si>
    <t>Rétság</t>
  </si>
  <si>
    <t>-0,341</t>
  </si>
  <si>
    <t>(-0,52, -0,15)</t>
  </si>
  <si>
    <t>Sárkeresztúri Általános Iskola</t>
  </si>
  <si>
    <t>202773</t>
  </si>
  <si>
    <t>Sárkeresztúr</t>
  </si>
  <si>
    <t>Kossuth Lajos utca 64</t>
  </si>
  <si>
    <t>Sárbogárdi</t>
  </si>
  <si>
    <t>Siklósi Táncsics Mihály Gimnázium, Általános Iskola és Alapfokú Művészeti Iskola , Batthyány Kázmér Általános Iskolája</t>
  </si>
  <si>
    <t>027402</t>
  </si>
  <si>
    <t>Siklós</t>
  </si>
  <si>
    <t>Köztársaság tér 6</t>
  </si>
  <si>
    <t>Siklósi</t>
  </si>
  <si>
    <t>-0,355</t>
  </si>
  <si>
    <t>(-0,68, -0,04)</t>
  </si>
  <si>
    <t>Szabadszállási Petőfi Sándor Általános Iskola</t>
  </si>
  <si>
    <t>027727</t>
  </si>
  <si>
    <t>Szabadszállás</t>
  </si>
  <si>
    <t>Kálvin tér 8.</t>
  </si>
  <si>
    <t>-0,638</t>
  </si>
  <si>
    <t>(-0,97, -0,35)</t>
  </si>
  <si>
    <t>Szászbereki Kolping Katolikus Általános Iskola</t>
  </si>
  <si>
    <t>201766</t>
  </si>
  <si>
    <t>Szászberek</t>
  </si>
  <si>
    <t>Kossuth út 196.</t>
  </si>
  <si>
    <t>0,125</t>
  </si>
  <si>
    <t>(-0,19, 0,41)</t>
  </si>
  <si>
    <t>Százhalombattai Arany János Általános Iskola és Gimnázium</t>
  </si>
  <si>
    <t>032585</t>
  </si>
  <si>
    <t>Százhalombatta</t>
  </si>
  <si>
    <t>Szent István tér 1.</t>
  </si>
  <si>
    <t>Érdi</t>
  </si>
  <si>
    <t>Szegedi Tudományegyetem Juhász Gyula Gyakorló Általános és Alapfokú Művészeti Iskolája, Napközi Otthonos Óvodája</t>
  </si>
  <si>
    <t>029681</t>
  </si>
  <si>
    <t>Szeged</t>
  </si>
  <si>
    <t>Boldogasszony sugárút 8.</t>
  </si>
  <si>
    <t>Szegedi</t>
  </si>
  <si>
    <t>1,044</t>
  </si>
  <si>
    <t>(0,91, 1,15)</t>
  </si>
  <si>
    <t>Szent Imre Katolikus Általános Iskola, Liliom Óvoda és Egységes Óvoda-Bölcsőde</t>
  </si>
  <si>
    <t>035938</t>
  </si>
  <si>
    <t>Kenderes</t>
  </si>
  <si>
    <t>Szent István út 36.</t>
  </si>
  <si>
    <t>-0,992</t>
  </si>
  <si>
    <t>(-1,26, -0,64)</t>
  </si>
  <si>
    <t>Szent Mihály Katolikus Általános Iskola</t>
  </si>
  <si>
    <t>029149</t>
  </si>
  <si>
    <t>Bánréve</t>
  </si>
  <si>
    <t>Kossuth utca 22.</t>
  </si>
  <si>
    <t>Putnoki</t>
  </si>
  <si>
    <t>Szolnoki II. Rákóczi Ferenc Magyar-Német Két Tanítási Nyelvű Általános Iskola</t>
  </si>
  <si>
    <t>035881</t>
  </si>
  <si>
    <t>Szolnok</t>
  </si>
  <si>
    <t>Rákóczi út 45.</t>
  </si>
  <si>
    <t>0,482</t>
  </si>
  <si>
    <t>(0,30, 0,70)</t>
  </si>
  <si>
    <t>Szőnyi Bozsik József Általános Iskola</t>
  </si>
  <si>
    <t>031822</t>
  </si>
  <si>
    <t>Komárom</t>
  </si>
  <si>
    <t>Magtár utca 2.</t>
  </si>
  <si>
    <t>Komáromi</t>
  </si>
  <si>
    <t>0,239</t>
  </si>
  <si>
    <t>(-0,02, 0,51)</t>
  </si>
  <si>
    <t>Talentum Református Általános Iskola, Székesfehérvár</t>
  </si>
  <si>
    <t>200145</t>
  </si>
  <si>
    <t>Székesfehérvár</t>
  </si>
  <si>
    <t>Széchenyi utca 20.</t>
  </si>
  <si>
    <t>Székesfehérvári</t>
  </si>
  <si>
    <t>0,859</t>
  </si>
  <si>
    <t>(0,50, 1,30)</t>
  </si>
  <si>
    <t>Tápszentmiklósi Csokonai Vitéz Mihály Általános Iskola</t>
  </si>
  <si>
    <t>030612</t>
  </si>
  <si>
    <t>Tápszentmiklós</t>
  </si>
  <si>
    <t>Major utca 1.</t>
  </si>
  <si>
    <t>Pannonhalmi</t>
  </si>
  <si>
    <t>Tarjáni Kéttannyelvű Általános Iskola és Alapfokú Művészeti Iskola</t>
  </si>
  <si>
    <t>029643</t>
  </si>
  <si>
    <t>Építő utca 9/A</t>
  </si>
  <si>
    <t>0,277</t>
  </si>
  <si>
    <t>(0,11, 0,40)</t>
  </si>
  <si>
    <t>Tiszaalpári Árpád Fejedelem Általános Iskola</t>
  </si>
  <si>
    <t>027907</t>
  </si>
  <si>
    <t>Tiszaalpár</t>
  </si>
  <si>
    <t>Alkotmány utca 14.</t>
  </si>
  <si>
    <t>Tiszakécskei</t>
  </si>
  <si>
    <t>(-1,08, -0,61)</t>
  </si>
  <si>
    <t>Tiszadadai Holló László Általános Iskola</t>
  </si>
  <si>
    <t>033633</t>
  </si>
  <si>
    <t>Tiszadada</t>
  </si>
  <si>
    <t>Kossuth tér 3.</t>
  </si>
  <si>
    <t>Tiszavasvári</t>
  </si>
  <si>
    <t>Tiszanagyfalui Általános Iskola</t>
  </si>
  <si>
    <t>033597</t>
  </si>
  <si>
    <t>Tiszanagyfalu</t>
  </si>
  <si>
    <t>Kossuth út 47.</t>
  </si>
  <si>
    <t>Nyíregyházi</t>
  </si>
  <si>
    <t>-0,620</t>
  </si>
  <si>
    <t>(-0,90, -0,34)</t>
  </si>
  <si>
    <t>Tiszapalkonyai Széchenyi István Általános Iskola</t>
  </si>
  <si>
    <t>029080</t>
  </si>
  <si>
    <t>Tiszapalkonya</t>
  </si>
  <si>
    <t>Hősök tere 10.</t>
  </si>
  <si>
    <t>Tiszaújvárosi</t>
  </si>
  <si>
    <t>-1,428</t>
  </si>
  <si>
    <t>(-1,91, -0,86)</t>
  </si>
  <si>
    <t>Tököli Weöres Sándor Általános Iskola</t>
  </si>
  <si>
    <t>032472</t>
  </si>
  <si>
    <t>Tököl</t>
  </si>
  <si>
    <t>Aradi utca 56.</t>
  </si>
  <si>
    <t>Szigetszentmiklósi</t>
  </si>
  <si>
    <t>0,136</t>
  </si>
  <si>
    <t>(-0,06, 0,34)</t>
  </si>
  <si>
    <t>Ugodi Német Nemzetiségi Nyelvoktató Általános Iskola és Alapfokú Művészeti Iskola</t>
  </si>
  <si>
    <t>037098</t>
  </si>
  <si>
    <t>Ugod</t>
  </si>
  <si>
    <t>Petőfi Sándor utca 54.</t>
  </si>
  <si>
    <t>Pápai</t>
  </si>
  <si>
    <t>-0,145</t>
  </si>
  <si>
    <t>(-0,51, 0,27)</t>
  </si>
  <si>
    <t>Újpesti Bene Ferenc Általános Iskola</t>
  </si>
  <si>
    <t>034868</t>
  </si>
  <si>
    <t>Munkásotthon utca 3.</t>
  </si>
  <si>
    <t>-0,368</t>
  </si>
  <si>
    <t>(-0,58, -0,17)</t>
  </si>
  <si>
    <t>V. István Katolikus Szakgimnázium és Gimnázium, Általános Iskola és Óvoda Árpád-házi Szent Margit Általános Iskola Tagintézménye</t>
  </si>
  <si>
    <t>201594</t>
  </si>
  <si>
    <t>József Attila utca 1.</t>
  </si>
  <si>
    <t>Váci Földváry Károly Általános Iskola</t>
  </si>
  <si>
    <t>037733</t>
  </si>
  <si>
    <t>Vác</t>
  </si>
  <si>
    <t>Nagymező utca 14.</t>
  </si>
  <si>
    <t>Váci</t>
  </si>
  <si>
    <t>0,120</t>
  </si>
  <si>
    <t>(-0,07, 0,33)</t>
  </si>
  <si>
    <t>Véssey Mihály Általános Iskola</t>
  </si>
  <si>
    <t>034079</t>
  </si>
  <si>
    <t>Vése</t>
  </si>
  <si>
    <t>Rákóczi utca 35.</t>
  </si>
  <si>
    <t>Marcali</t>
  </si>
  <si>
    <t>-1,578</t>
  </si>
  <si>
    <t>(-2,25, -0,79)</t>
  </si>
  <si>
    <t>Vitéz János Katolikus Nyelvoktató Német Nemzetiségi Általános Iskola</t>
  </si>
  <si>
    <t>031814</t>
  </si>
  <si>
    <t>Esztergom</t>
  </si>
  <si>
    <t>Helischer utca 5.</t>
  </si>
  <si>
    <t>Esztergomi</t>
  </si>
  <si>
    <t>0,352</t>
  </si>
  <si>
    <t>(0,11, 0,67)</t>
  </si>
  <si>
    <t>Zalaegerszegi Öveges József Általános Iskola</t>
  </si>
  <si>
    <t>037515</t>
  </si>
  <si>
    <t>Zalaegerszeg</t>
  </si>
  <si>
    <t>Iskola utca 1.</t>
  </si>
  <si>
    <t>0,234</t>
  </si>
  <si>
    <t>(0,04, 0,46)</t>
  </si>
  <si>
    <t>Zichy János Általános Iskola és Alapfokú Művészeti Iskola</t>
  </si>
  <si>
    <t>201605</t>
  </si>
  <si>
    <t>Soponya</t>
  </si>
  <si>
    <t>Dózsa György utca 5.</t>
  </si>
  <si>
    <t>-0,392</t>
  </si>
  <si>
    <t>(-0,73, -0,05)</t>
  </si>
  <si>
    <t>Zugligeti Általános Iskola</t>
  </si>
  <si>
    <t>035007</t>
  </si>
  <si>
    <t>Zugligeti út 113.</t>
  </si>
  <si>
    <t>Dél-budai - XII. ker.</t>
  </si>
  <si>
    <t>1,288</t>
  </si>
  <si>
    <t>(1,01, 1,51)</t>
  </si>
  <si>
    <t>Zuglói Munkácsy Mihály Általános Iskola és Alapfokú Művészeti Iskola</t>
  </si>
  <si>
    <t>035045</t>
  </si>
  <si>
    <t>Csáktornya park 1.</t>
  </si>
  <si>
    <t>Észak-pesti - XIV. ker.</t>
  </si>
  <si>
    <t>0,822</t>
  </si>
  <si>
    <t>(0,61, 1,04)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</si>
</sst>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9">
    <xf numFmtId="0" fontId="0" fillId="0" borderId="0" xfId="0"/>
    <xf numFmtId="1" fontId="0" fillId="0" borderId="0" xfId="0" applyNumberFormat="1"/>
    <xf numFmtId="0" fontId="1" fillId="2" borderId="0" xfId="0" applyFont="1" applyFill="1"/>
    <xf numFmtId="0" fontId="1" fillId="2" borderId="0" xfId="0" applyFont="1" applyFill="1" applyAlignment="1">
      <alignment horizontal="center" wrapText="1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wrapText="1"/>
    </xf>
    <xf numFmtId="0" fontId="2" fillId="0" borderId="0" xfId="1"/>
  </cellXfs>
  <cellStyles count="2">
    <cellStyle name="Hivatkozás" xfId="1" builtinId="8"/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784"/>
  <sheetViews>
    <sheetView tabSelected="1" workbookViewId="0">
      <pane ySplit="1" topLeftCell="A2" activePane="bottomLeft" state="frozen"/>
      <selection pane="bottomLeft" activeCell="N121" sqref="N121"/>
    </sheetView>
  </sheetViews>
  <sheetFormatPr defaultRowHeight="15" x14ac:dyDescent="0.25"/>
  <cols>
    <col min="1" max="1" width="49.5703125" customWidth="1"/>
    <col min="2" max="2" width="13.5703125" customWidth="1"/>
    <col min="3" max="3" width="6.5703125" customWidth="1"/>
    <col min="4" max="4" width="12.42578125" customWidth="1"/>
    <col min="5" max="5" width="14.5703125" customWidth="1"/>
    <col min="6" max="6" width="22.42578125" customWidth="1"/>
    <col min="7" max="7" width="23.28515625" customWidth="1"/>
    <col min="8" max="8" width="26.42578125" style="5" customWidth="1"/>
    <col min="9" max="9" width="13.7109375" customWidth="1"/>
    <col min="10" max="10" width="12.85546875" customWidth="1"/>
    <col min="11" max="11" width="12.5703125" customWidth="1"/>
    <col min="12" max="12" width="13.85546875" customWidth="1"/>
    <col min="13" max="13" width="20.5703125" style="5" customWidth="1"/>
    <col min="14" max="14" width="13.85546875" customWidth="1"/>
  </cols>
  <sheetData>
    <row r="1" spans="1:14" ht="30" x14ac:dyDescent="0.25">
      <c r="A1" s="2" t="s">
        <v>0</v>
      </c>
      <c r="B1" s="6" t="s">
        <v>1</v>
      </c>
      <c r="C1" s="6" t="s">
        <v>13</v>
      </c>
      <c r="D1" s="6" t="s">
        <v>2</v>
      </c>
      <c r="E1" s="2" t="s">
        <v>3</v>
      </c>
      <c r="F1" s="2" t="s">
        <v>4</v>
      </c>
      <c r="G1" s="2" t="s">
        <v>9</v>
      </c>
      <c r="H1" s="3" t="s">
        <v>5</v>
      </c>
      <c r="I1" s="2" t="s">
        <v>6</v>
      </c>
      <c r="J1" s="2" t="s">
        <v>7</v>
      </c>
      <c r="K1" s="2" t="s">
        <v>8</v>
      </c>
      <c r="L1" s="7" t="s">
        <v>11</v>
      </c>
      <c r="M1" s="3" t="s">
        <v>12</v>
      </c>
      <c r="N1" s="2" t="s">
        <v>10</v>
      </c>
    </row>
    <row r="2" spans="1:14" x14ac:dyDescent="0.25">
      <c r="A2" t="s">
        <v>14</v>
      </c>
      <c r="B2" t="s">
        <v>15</v>
      </c>
      <c r="C2">
        <v>12</v>
      </c>
      <c r="D2" s="1">
        <v>3127</v>
      </c>
      <c r="E2" t="s">
        <v>16</v>
      </c>
      <c r="F2" t="s">
        <v>17</v>
      </c>
      <c r="G2" t="s">
        <v>18</v>
      </c>
      <c r="H2" s="4">
        <v>2</v>
      </c>
      <c r="I2" t="s">
        <v>19</v>
      </c>
      <c r="J2" t="s">
        <v>20</v>
      </c>
      <c r="K2" t="s">
        <v>21</v>
      </c>
      <c r="L2" t="s">
        <v>22</v>
      </c>
      <c r="M2" s="5" t="s">
        <v>23</v>
      </c>
      <c r="N2" s="8" t="str">
        <f>HYPERLINK("https://www.kir.hu/okmfit/getJelentes.aspx?tip=t&amp;id=032232&amp;th=12","Jelentések")</f>
        <v>Jelentések</v>
      </c>
    </row>
    <row r="3" spans="1:14" x14ac:dyDescent="0.25">
      <c r="A3" t="s">
        <v>24</v>
      </c>
      <c r="B3" t="s">
        <v>25</v>
      </c>
      <c r="C3">
        <v>1</v>
      </c>
      <c r="D3" s="1">
        <v>3292</v>
      </c>
      <c r="E3" t="s">
        <v>26</v>
      </c>
      <c r="F3" t="s">
        <v>27</v>
      </c>
      <c r="G3" t="s">
        <v>18</v>
      </c>
      <c r="H3" s="4">
        <v>1</v>
      </c>
      <c r="I3" t="s">
        <v>28</v>
      </c>
      <c r="J3" t="s">
        <v>29</v>
      </c>
      <c r="K3" t="s">
        <v>21</v>
      </c>
      <c r="L3" t="s">
        <v>30</v>
      </c>
      <c r="M3" s="5" t="s">
        <v>31</v>
      </c>
      <c r="N3" s="8" t="str">
        <f>HYPERLINK("https://www.kir.hu/okmfit/getJelentes.aspx?tip=t&amp;id=201678&amp;th=1","Jelentések")</f>
        <v>Jelentések</v>
      </c>
    </row>
    <row r="4" spans="1:14" x14ac:dyDescent="0.25">
      <c r="A4" t="s">
        <v>32</v>
      </c>
      <c r="B4" t="s">
        <v>33</v>
      </c>
      <c r="C4">
        <v>1</v>
      </c>
      <c r="D4" s="1">
        <v>9026</v>
      </c>
      <c r="E4" t="s">
        <v>34</v>
      </c>
      <c r="F4" t="s">
        <v>35</v>
      </c>
      <c r="G4" t="s">
        <v>18</v>
      </c>
      <c r="H4" s="4">
        <v>2</v>
      </c>
      <c r="I4" t="s">
        <v>36</v>
      </c>
      <c r="J4" t="s">
        <v>37</v>
      </c>
      <c r="K4" t="s">
        <v>38</v>
      </c>
      <c r="L4" t="s">
        <v>39</v>
      </c>
      <c r="M4" s="5" t="s">
        <v>40</v>
      </c>
      <c r="N4" s="8" t="str">
        <f>HYPERLINK("https://www.kir.hu/okmfit/getJelentes.aspx?tip=t&amp;id=201656&amp;th=1","Jelentések")</f>
        <v>Jelentések</v>
      </c>
    </row>
    <row r="5" spans="1:14" x14ac:dyDescent="0.25">
      <c r="A5" t="s">
        <v>41</v>
      </c>
      <c r="B5" t="s">
        <v>42</v>
      </c>
      <c r="C5">
        <v>1</v>
      </c>
      <c r="D5" s="1">
        <v>6090</v>
      </c>
      <c r="E5" t="s">
        <v>43</v>
      </c>
      <c r="F5" t="s">
        <v>44</v>
      </c>
      <c r="G5" t="s">
        <v>18</v>
      </c>
      <c r="H5" s="4">
        <v>1</v>
      </c>
      <c r="I5" t="s">
        <v>45</v>
      </c>
      <c r="J5" t="s">
        <v>46</v>
      </c>
      <c r="K5" t="s">
        <v>47</v>
      </c>
      <c r="L5" t="s">
        <v>48</v>
      </c>
      <c r="M5" s="5" t="s">
        <v>49</v>
      </c>
      <c r="N5" s="8" t="str">
        <f>HYPERLINK("https://www.kir.hu/okmfit/getJelentes.aspx?tip=t&amp;id=027948&amp;th=1","Jelentések")</f>
        <v>Jelentések</v>
      </c>
    </row>
    <row r="6" spans="1:14" x14ac:dyDescent="0.25">
      <c r="A6" t="s">
        <v>50</v>
      </c>
      <c r="B6" t="s">
        <v>51</v>
      </c>
      <c r="C6">
        <v>1</v>
      </c>
      <c r="D6" s="1">
        <v>8100</v>
      </c>
      <c r="E6" t="s">
        <v>52</v>
      </c>
      <c r="F6" t="s">
        <v>53</v>
      </c>
      <c r="G6" t="s">
        <v>18</v>
      </c>
      <c r="H6" s="4">
        <v>1</v>
      </c>
      <c r="I6" t="s">
        <v>54</v>
      </c>
      <c r="J6" t="s">
        <v>55</v>
      </c>
      <c r="K6" t="s">
        <v>56</v>
      </c>
      <c r="L6" t="s">
        <v>57</v>
      </c>
      <c r="M6" s="5" t="s">
        <v>58</v>
      </c>
      <c r="N6" s="8" t="str">
        <f>HYPERLINK("https://www.kir.hu/okmfit/getJelentes.aspx?tip=t&amp;id=037026&amp;th=1","Jelentések")</f>
        <v>Jelentések</v>
      </c>
    </row>
    <row r="7" spans="1:14" x14ac:dyDescent="0.25">
      <c r="A7" t="s">
        <v>59</v>
      </c>
      <c r="B7" t="s">
        <v>60</v>
      </c>
      <c r="C7">
        <v>1</v>
      </c>
      <c r="D7" s="1">
        <v>1043</v>
      </c>
      <c r="E7" t="s">
        <v>61</v>
      </c>
      <c r="F7" t="s">
        <v>62</v>
      </c>
      <c r="G7" t="s">
        <v>18</v>
      </c>
      <c r="H7" s="4">
        <v>1</v>
      </c>
      <c r="I7" t="s">
        <v>63</v>
      </c>
      <c r="J7" t="s">
        <v>61</v>
      </c>
      <c r="K7" t="s">
        <v>61</v>
      </c>
      <c r="N7" s="8" t="str">
        <f>HYPERLINK("https://www.kir.hu/okmfit/getJelentes.aspx?tip=t&amp;id=200415&amp;th=1","Jelentések")</f>
        <v>Jelentések</v>
      </c>
    </row>
    <row r="8" spans="1:14" x14ac:dyDescent="0.25">
      <c r="A8" t="s">
        <v>64</v>
      </c>
      <c r="B8" t="s">
        <v>65</v>
      </c>
      <c r="C8">
        <v>1</v>
      </c>
      <c r="D8" s="1">
        <v>2040</v>
      </c>
      <c r="E8" t="s">
        <v>66</v>
      </c>
      <c r="F8" t="s">
        <v>67</v>
      </c>
      <c r="G8" t="s">
        <v>18</v>
      </c>
      <c r="H8" s="4">
        <v>2</v>
      </c>
      <c r="I8" t="s">
        <v>68</v>
      </c>
      <c r="J8" t="s">
        <v>69</v>
      </c>
      <c r="K8" t="s">
        <v>70</v>
      </c>
      <c r="N8" s="8" t="str">
        <f>HYPERLINK("https://www.kir.hu/okmfit/getJelentes.aspx?tip=t&amp;id=038948&amp;th=1","Jelentések")</f>
        <v>Jelentések</v>
      </c>
    </row>
    <row r="9" spans="1:14" x14ac:dyDescent="0.25">
      <c r="A9" t="s">
        <v>71</v>
      </c>
      <c r="B9" t="s">
        <v>72</v>
      </c>
      <c r="C9">
        <v>1</v>
      </c>
      <c r="D9" s="1">
        <v>3780</v>
      </c>
      <c r="E9" t="s">
        <v>73</v>
      </c>
      <c r="F9" t="s">
        <v>74</v>
      </c>
      <c r="G9" t="s">
        <v>18</v>
      </c>
      <c r="H9" s="4">
        <v>1</v>
      </c>
      <c r="I9" t="s">
        <v>75</v>
      </c>
      <c r="J9" t="s">
        <v>76</v>
      </c>
      <c r="K9" t="s">
        <v>21</v>
      </c>
      <c r="L9" t="s">
        <v>77</v>
      </c>
      <c r="M9" s="5" t="s">
        <v>78</v>
      </c>
      <c r="N9" s="8" t="str">
        <f>HYPERLINK("https://www.kir.hu/okmfit/getJelentes.aspx?tip=t&amp;id=201563&amp;th=1","Jelentések")</f>
        <v>Jelentések</v>
      </c>
    </row>
    <row r="10" spans="1:14" x14ac:dyDescent="0.25">
      <c r="A10" t="s">
        <v>79</v>
      </c>
      <c r="B10" t="s">
        <v>80</v>
      </c>
      <c r="C10">
        <v>2</v>
      </c>
      <c r="D10" s="1">
        <v>1222</v>
      </c>
      <c r="E10" t="s">
        <v>61</v>
      </c>
      <c r="F10" t="s">
        <v>81</v>
      </c>
      <c r="G10" t="s">
        <v>18</v>
      </c>
      <c r="H10" s="4">
        <v>1</v>
      </c>
      <c r="I10" t="s">
        <v>82</v>
      </c>
      <c r="J10" t="s">
        <v>61</v>
      </c>
      <c r="K10" t="s">
        <v>61</v>
      </c>
      <c r="N10" s="8" t="str">
        <f>HYPERLINK("https://www.kir.hu/okmfit/getJelentes.aspx?tip=t&amp;id=035199&amp;th=2","Jelentések")</f>
        <v>Jelentések</v>
      </c>
    </row>
    <row r="11" spans="1:14" x14ac:dyDescent="0.25">
      <c r="A11" t="s">
        <v>83</v>
      </c>
      <c r="B11" t="s">
        <v>84</v>
      </c>
      <c r="C11">
        <v>1</v>
      </c>
      <c r="D11" s="1">
        <v>7629</v>
      </c>
      <c r="E11" t="s">
        <v>85</v>
      </c>
      <c r="F11" t="s">
        <v>86</v>
      </c>
      <c r="G11" t="s">
        <v>18</v>
      </c>
      <c r="H11" s="4">
        <v>1</v>
      </c>
      <c r="I11" t="s">
        <v>87</v>
      </c>
      <c r="J11" t="s">
        <v>88</v>
      </c>
      <c r="K11" t="s">
        <v>89</v>
      </c>
      <c r="L11" t="s">
        <v>90</v>
      </c>
      <c r="M11" s="5" t="s">
        <v>91</v>
      </c>
      <c r="N11" s="8" t="str">
        <f>HYPERLINK("https://www.kir.hu/okmfit/getJelentes.aspx?tip=t&amp;id=027230&amp;th=1","Jelentések")</f>
        <v>Jelentések</v>
      </c>
    </row>
    <row r="12" spans="1:14" x14ac:dyDescent="0.25">
      <c r="A12" t="s">
        <v>92</v>
      </c>
      <c r="B12" t="s">
        <v>93</v>
      </c>
      <c r="C12">
        <v>1</v>
      </c>
      <c r="D12" s="1">
        <v>1039</v>
      </c>
      <c r="E12" t="s">
        <v>61</v>
      </c>
      <c r="F12" t="s">
        <v>94</v>
      </c>
      <c r="G12" t="s">
        <v>18</v>
      </c>
      <c r="H12" s="4">
        <v>1</v>
      </c>
      <c r="I12" t="s">
        <v>95</v>
      </c>
      <c r="J12" t="s">
        <v>61</v>
      </c>
      <c r="K12" t="s">
        <v>61</v>
      </c>
      <c r="N12" s="8" t="str">
        <f>HYPERLINK("https://www.kir.hu/okmfit/getJelentes.aspx?tip=t&amp;id=034827&amp;th=1","Jelentések")</f>
        <v>Jelentések</v>
      </c>
    </row>
    <row r="13" spans="1:14" x14ac:dyDescent="0.25">
      <c r="A13" t="s">
        <v>96</v>
      </c>
      <c r="B13" t="s">
        <v>97</v>
      </c>
      <c r="C13">
        <v>1</v>
      </c>
      <c r="D13" s="1">
        <v>1035</v>
      </c>
      <c r="E13" t="s">
        <v>61</v>
      </c>
      <c r="F13" t="s">
        <v>98</v>
      </c>
      <c r="G13" t="s">
        <v>18</v>
      </c>
      <c r="H13" s="4">
        <v>1</v>
      </c>
      <c r="I13" t="s">
        <v>95</v>
      </c>
      <c r="J13" t="s">
        <v>61</v>
      </c>
      <c r="K13" t="s">
        <v>61</v>
      </c>
      <c r="N13" s="8" t="str">
        <f>HYPERLINK("https://www.kir.hu/okmfit/getJelentes.aspx?tip=t&amp;id=034836&amp;th=1","Jelentések")</f>
        <v>Jelentések</v>
      </c>
    </row>
    <row r="14" spans="1:14" x14ac:dyDescent="0.25">
      <c r="A14" t="s">
        <v>99</v>
      </c>
      <c r="B14" t="s">
        <v>100</v>
      </c>
      <c r="C14">
        <v>1</v>
      </c>
      <c r="D14" s="1">
        <v>1078</v>
      </c>
      <c r="E14" t="s">
        <v>61</v>
      </c>
      <c r="F14" t="s">
        <v>101</v>
      </c>
      <c r="G14" t="s">
        <v>18</v>
      </c>
      <c r="H14" s="4">
        <v>1</v>
      </c>
      <c r="I14" t="s">
        <v>102</v>
      </c>
      <c r="J14" t="s">
        <v>61</v>
      </c>
      <c r="K14" t="s">
        <v>61</v>
      </c>
      <c r="L14" t="s">
        <v>103</v>
      </c>
      <c r="M14" s="5" t="s">
        <v>104</v>
      </c>
      <c r="N14" s="8" t="str">
        <f>HYPERLINK("https://www.kir.hu/okmfit/getJelentes.aspx?tip=t&amp;id=034911&amp;th=1","Jelentések")</f>
        <v>Jelentések</v>
      </c>
    </row>
    <row r="15" spans="1:14" x14ac:dyDescent="0.25">
      <c r="A15" t="s">
        <v>105</v>
      </c>
      <c r="B15" t="s">
        <v>106</v>
      </c>
      <c r="C15">
        <v>1</v>
      </c>
      <c r="D15" s="1">
        <v>1084</v>
      </c>
      <c r="E15" t="s">
        <v>61</v>
      </c>
      <c r="F15" t="s">
        <v>107</v>
      </c>
      <c r="G15" t="s">
        <v>18</v>
      </c>
      <c r="H15" s="4">
        <v>1</v>
      </c>
      <c r="I15" t="s">
        <v>108</v>
      </c>
      <c r="J15" t="s">
        <v>61</v>
      </c>
      <c r="K15" t="s">
        <v>61</v>
      </c>
      <c r="N15" s="8" t="str">
        <f>HYPERLINK("https://www.kir.hu/okmfit/getJelentes.aspx?tip=t&amp;id=034921&amp;th=1","Jelentések")</f>
        <v>Jelentések</v>
      </c>
    </row>
    <row r="16" spans="1:14" x14ac:dyDescent="0.25">
      <c r="A16" t="s">
        <v>109</v>
      </c>
      <c r="B16" t="s">
        <v>110</v>
      </c>
      <c r="C16">
        <v>1</v>
      </c>
      <c r="D16" s="1">
        <v>1131</v>
      </c>
      <c r="E16" t="s">
        <v>61</v>
      </c>
      <c r="F16" t="s">
        <v>111</v>
      </c>
      <c r="G16" t="s">
        <v>18</v>
      </c>
      <c r="H16" s="4">
        <v>1</v>
      </c>
      <c r="I16" t="s">
        <v>112</v>
      </c>
      <c r="J16" t="s">
        <v>61</v>
      </c>
      <c r="K16" t="s">
        <v>61</v>
      </c>
      <c r="L16" t="s">
        <v>113</v>
      </c>
      <c r="M16" s="5" t="s">
        <v>114</v>
      </c>
      <c r="N16" s="8" t="str">
        <f>HYPERLINK("https://www.kir.hu/okmfit/getJelentes.aspx?tip=t&amp;id=035036&amp;th=1","Jelentések")</f>
        <v>Jelentések</v>
      </c>
    </row>
    <row r="17" spans="1:14" x14ac:dyDescent="0.25">
      <c r="A17" t="s">
        <v>115</v>
      </c>
      <c r="B17" t="s">
        <v>116</v>
      </c>
      <c r="C17">
        <v>2</v>
      </c>
      <c r="D17" s="1">
        <v>1161</v>
      </c>
      <c r="E17" t="s">
        <v>61</v>
      </c>
      <c r="F17" t="s">
        <v>117</v>
      </c>
      <c r="G17" t="s">
        <v>18</v>
      </c>
      <c r="H17" s="4">
        <v>1</v>
      </c>
      <c r="I17" t="s">
        <v>118</v>
      </c>
      <c r="J17" t="s">
        <v>61</v>
      </c>
      <c r="K17" t="s">
        <v>61</v>
      </c>
      <c r="L17" t="s">
        <v>119</v>
      </c>
      <c r="M17" s="5" t="s">
        <v>120</v>
      </c>
      <c r="N17" s="8" t="str">
        <f>HYPERLINK("https://www.kir.hu/okmfit/getJelentes.aspx?tip=t&amp;id=035092&amp;th=2","Jelentések")</f>
        <v>Jelentések</v>
      </c>
    </row>
    <row r="18" spans="1:14" x14ac:dyDescent="0.25">
      <c r="A18" t="s">
        <v>121</v>
      </c>
      <c r="B18" t="s">
        <v>122</v>
      </c>
      <c r="C18">
        <v>1</v>
      </c>
      <c r="D18" s="1">
        <v>1161</v>
      </c>
      <c r="E18" t="s">
        <v>61</v>
      </c>
      <c r="F18" t="s">
        <v>123</v>
      </c>
      <c r="G18" t="s">
        <v>18</v>
      </c>
      <c r="H18" s="4">
        <v>2</v>
      </c>
      <c r="I18" t="s">
        <v>118</v>
      </c>
      <c r="J18" t="s">
        <v>61</v>
      </c>
      <c r="K18" t="s">
        <v>61</v>
      </c>
      <c r="N18" s="8" t="str">
        <f>HYPERLINK("https://www.kir.hu/okmfit/getJelentes.aspx?tip=t&amp;id=035086&amp;th=1","Jelentések")</f>
        <v>Jelentések</v>
      </c>
    </row>
    <row r="19" spans="1:14" x14ac:dyDescent="0.25">
      <c r="A19" t="s">
        <v>124</v>
      </c>
      <c r="B19" t="s">
        <v>125</v>
      </c>
      <c r="C19">
        <v>1</v>
      </c>
      <c r="D19" s="1">
        <v>1172</v>
      </c>
      <c r="E19" t="s">
        <v>61</v>
      </c>
      <c r="F19" t="s">
        <v>126</v>
      </c>
      <c r="G19" t="s">
        <v>18</v>
      </c>
      <c r="H19" s="4">
        <v>4</v>
      </c>
      <c r="I19" t="s">
        <v>127</v>
      </c>
      <c r="J19" t="s">
        <v>61</v>
      </c>
      <c r="K19" t="s">
        <v>61</v>
      </c>
      <c r="L19" t="s">
        <v>128</v>
      </c>
      <c r="M19" s="5" t="s">
        <v>129</v>
      </c>
      <c r="N19" s="8" t="str">
        <f>HYPERLINK("https://www.kir.hu/okmfit/getJelentes.aspx?tip=t&amp;id=035107&amp;th=1","Jelentések")</f>
        <v>Jelentések</v>
      </c>
    </row>
    <row r="20" spans="1:14" x14ac:dyDescent="0.25">
      <c r="A20" t="s">
        <v>130</v>
      </c>
      <c r="B20" t="s">
        <v>131</v>
      </c>
      <c r="C20">
        <v>1</v>
      </c>
      <c r="D20" s="1">
        <v>1215</v>
      </c>
      <c r="E20" t="s">
        <v>61</v>
      </c>
      <c r="F20" t="s">
        <v>132</v>
      </c>
      <c r="G20" t="s">
        <v>18</v>
      </c>
      <c r="H20" s="4">
        <v>2</v>
      </c>
      <c r="I20" t="s">
        <v>133</v>
      </c>
      <c r="J20" t="s">
        <v>61</v>
      </c>
      <c r="K20" t="s">
        <v>61</v>
      </c>
      <c r="L20" t="s">
        <v>134</v>
      </c>
      <c r="M20" s="5" t="s">
        <v>135</v>
      </c>
      <c r="N20" s="8" t="str">
        <f>HYPERLINK("https://www.kir.hu/okmfit/getJelentes.aspx?tip=t&amp;id=035175&amp;th=1","Jelentések")</f>
        <v>Jelentések</v>
      </c>
    </row>
    <row r="21" spans="1:14" x14ac:dyDescent="0.25">
      <c r="A21" t="s">
        <v>136</v>
      </c>
      <c r="B21" t="s">
        <v>137</v>
      </c>
      <c r="C21">
        <v>1</v>
      </c>
      <c r="D21" s="1">
        <v>1239</v>
      </c>
      <c r="E21" t="s">
        <v>61</v>
      </c>
      <c r="F21" t="s">
        <v>138</v>
      </c>
      <c r="G21" t="s">
        <v>18</v>
      </c>
      <c r="H21" s="4">
        <v>4</v>
      </c>
      <c r="I21" t="s">
        <v>139</v>
      </c>
      <c r="J21" t="s">
        <v>61</v>
      </c>
      <c r="K21" t="s">
        <v>61</v>
      </c>
      <c r="L21" t="s">
        <v>140</v>
      </c>
      <c r="M21" s="5" t="s">
        <v>141</v>
      </c>
      <c r="N21" s="8" t="str">
        <f>HYPERLINK("https://www.kir.hu/okmfit/getJelentes.aspx?tip=t&amp;id=035155&amp;th=1","Jelentések")</f>
        <v>Jelentések</v>
      </c>
    </row>
    <row r="22" spans="1:14" x14ac:dyDescent="0.25">
      <c r="A22" t="s">
        <v>142</v>
      </c>
      <c r="B22" t="s">
        <v>143</v>
      </c>
      <c r="C22">
        <v>1</v>
      </c>
      <c r="D22" s="1">
        <v>1082</v>
      </c>
      <c r="E22" t="s">
        <v>61</v>
      </c>
      <c r="F22" t="s">
        <v>144</v>
      </c>
      <c r="G22" t="s">
        <v>18</v>
      </c>
      <c r="H22" s="4">
        <v>4</v>
      </c>
      <c r="I22" t="s">
        <v>108</v>
      </c>
      <c r="J22" t="s">
        <v>61</v>
      </c>
      <c r="K22" t="s">
        <v>61</v>
      </c>
      <c r="N22" s="8" t="str">
        <f>HYPERLINK("https://www.kir.hu/okmfit/getJelentes.aspx?tip=t&amp;id=035277&amp;th=1","Jelentések")</f>
        <v>Jelentések</v>
      </c>
    </row>
    <row r="23" spans="1:14" x14ac:dyDescent="0.25">
      <c r="A23" t="s">
        <v>145</v>
      </c>
      <c r="B23" t="s">
        <v>146</v>
      </c>
      <c r="C23">
        <v>1</v>
      </c>
      <c r="D23" s="1">
        <v>4033</v>
      </c>
      <c r="E23" t="s">
        <v>147</v>
      </c>
      <c r="F23" t="s">
        <v>148</v>
      </c>
      <c r="G23" t="s">
        <v>18</v>
      </c>
      <c r="H23" s="4">
        <v>1</v>
      </c>
      <c r="I23" t="s">
        <v>149</v>
      </c>
      <c r="J23" t="s">
        <v>150</v>
      </c>
      <c r="K23" t="s">
        <v>151</v>
      </c>
      <c r="L23" t="s">
        <v>152</v>
      </c>
      <c r="M23" s="5" t="s">
        <v>153</v>
      </c>
      <c r="N23" s="8" t="str">
        <f>HYPERLINK("https://www.kir.hu/okmfit/getJelentes.aspx?tip=t&amp;id=031072&amp;th=1","Jelentések")</f>
        <v>Jelentések</v>
      </c>
    </row>
    <row r="24" spans="1:14" x14ac:dyDescent="0.25">
      <c r="A24" t="s">
        <v>154</v>
      </c>
      <c r="B24" t="s">
        <v>155</v>
      </c>
      <c r="C24">
        <v>1</v>
      </c>
      <c r="D24" s="1">
        <v>6239</v>
      </c>
      <c r="E24" t="s">
        <v>156</v>
      </c>
      <c r="F24" t="s">
        <v>157</v>
      </c>
      <c r="G24" t="s">
        <v>18</v>
      </c>
      <c r="H24" s="4">
        <v>1</v>
      </c>
      <c r="I24" t="s">
        <v>158</v>
      </c>
      <c r="J24" t="s">
        <v>46</v>
      </c>
      <c r="K24" t="s">
        <v>47</v>
      </c>
      <c r="L24" t="s">
        <v>159</v>
      </c>
      <c r="M24" s="5" t="s">
        <v>160</v>
      </c>
      <c r="N24" s="8" t="str">
        <f>HYPERLINK("https://www.kir.hu/okmfit/getJelentes.aspx?tip=t&amp;id=203122&amp;th=1","Jelentések")</f>
        <v>Jelentések</v>
      </c>
    </row>
    <row r="25" spans="1:14" x14ac:dyDescent="0.25">
      <c r="A25" t="s">
        <v>161</v>
      </c>
      <c r="B25" t="s">
        <v>162</v>
      </c>
      <c r="C25">
        <v>1</v>
      </c>
      <c r="D25" s="1">
        <v>4025</v>
      </c>
      <c r="E25" t="s">
        <v>147</v>
      </c>
      <c r="F25" t="s">
        <v>163</v>
      </c>
      <c r="G25" t="s">
        <v>18</v>
      </c>
      <c r="H25" s="4">
        <v>1</v>
      </c>
      <c r="I25" t="s">
        <v>149</v>
      </c>
      <c r="J25" t="s">
        <v>150</v>
      </c>
      <c r="K25" t="s">
        <v>151</v>
      </c>
      <c r="L25" t="s">
        <v>164</v>
      </c>
      <c r="M25" s="5" t="s">
        <v>165</v>
      </c>
      <c r="N25" s="8" t="str">
        <f>HYPERLINK("https://www.kir.hu/okmfit/getJelentes.aspx?tip=t&amp;id=031075&amp;th=1","Jelentések")</f>
        <v>Jelentések</v>
      </c>
    </row>
    <row r="26" spans="1:14" x14ac:dyDescent="0.25">
      <c r="A26" t="s">
        <v>166</v>
      </c>
      <c r="B26" t="s">
        <v>167</v>
      </c>
      <c r="C26">
        <v>1</v>
      </c>
      <c r="D26" s="1">
        <v>4034</v>
      </c>
      <c r="E26" t="s">
        <v>147</v>
      </c>
      <c r="F26" t="s">
        <v>168</v>
      </c>
      <c r="G26" t="s">
        <v>18</v>
      </c>
      <c r="H26" s="4">
        <v>1</v>
      </c>
      <c r="I26" t="s">
        <v>149</v>
      </c>
      <c r="J26" t="s">
        <v>150</v>
      </c>
      <c r="K26" t="s">
        <v>151</v>
      </c>
      <c r="L26" t="s">
        <v>169</v>
      </c>
      <c r="M26" s="5" t="s">
        <v>170</v>
      </c>
      <c r="N26" s="8" t="str">
        <f>HYPERLINK("https://www.kir.hu/okmfit/getJelentes.aspx?tip=t&amp;id=031094&amp;th=1","Jelentések")</f>
        <v>Jelentések</v>
      </c>
    </row>
    <row r="27" spans="1:14" x14ac:dyDescent="0.25">
      <c r="A27" t="s">
        <v>171</v>
      </c>
      <c r="B27" t="s">
        <v>172</v>
      </c>
      <c r="C27">
        <v>2</v>
      </c>
      <c r="D27" s="1">
        <v>4026</v>
      </c>
      <c r="E27" t="s">
        <v>147</v>
      </c>
      <c r="F27" t="s">
        <v>173</v>
      </c>
      <c r="G27" t="s">
        <v>18</v>
      </c>
      <c r="H27" s="4">
        <v>2</v>
      </c>
      <c r="I27" t="s">
        <v>149</v>
      </c>
      <c r="J27" t="s">
        <v>150</v>
      </c>
      <c r="K27" t="s">
        <v>151</v>
      </c>
      <c r="N27" s="8" t="str">
        <f>HYPERLINK("https://www.kir.hu/okmfit/getJelentes.aspx?tip=t&amp;id=031110&amp;th=2","Jelentések")</f>
        <v>Jelentések</v>
      </c>
    </row>
    <row r="28" spans="1:14" x14ac:dyDescent="0.25">
      <c r="A28" t="s">
        <v>174</v>
      </c>
      <c r="B28" t="s">
        <v>175</v>
      </c>
      <c r="C28">
        <v>3</v>
      </c>
      <c r="D28" s="1">
        <v>7971</v>
      </c>
      <c r="E28" t="s">
        <v>176</v>
      </c>
      <c r="F28" t="s">
        <v>177</v>
      </c>
      <c r="G28" t="s">
        <v>18</v>
      </c>
      <c r="H28" s="4">
        <v>2</v>
      </c>
      <c r="I28" t="s">
        <v>178</v>
      </c>
      <c r="J28" t="s">
        <v>88</v>
      </c>
      <c r="K28" t="s">
        <v>89</v>
      </c>
      <c r="N28" s="8" t="str">
        <f>HYPERLINK("https://www.kir.hu/okmfit/getJelentes.aspx?tip=t&amp;id=027371&amp;th=3","Jelentések")</f>
        <v>Jelentések</v>
      </c>
    </row>
    <row r="29" spans="1:14" x14ac:dyDescent="0.25">
      <c r="A29" t="s">
        <v>179</v>
      </c>
      <c r="B29" t="s">
        <v>180</v>
      </c>
      <c r="C29">
        <v>1</v>
      </c>
      <c r="D29" s="1">
        <v>1172</v>
      </c>
      <c r="E29" t="s">
        <v>61</v>
      </c>
      <c r="F29" t="s">
        <v>181</v>
      </c>
      <c r="G29" t="s">
        <v>18</v>
      </c>
      <c r="H29" s="4">
        <v>1</v>
      </c>
      <c r="I29" t="s">
        <v>127</v>
      </c>
      <c r="J29" t="s">
        <v>61</v>
      </c>
      <c r="K29" t="s">
        <v>61</v>
      </c>
      <c r="N29" s="8" t="str">
        <f>HYPERLINK("https://www.kir.hu/okmfit/getJelentes.aspx?tip=t&amp;id=035103&amp;th=1","Jelentések")</f>
        <v>Jelentések</v>
      </c>
    </row>
    <row r="30" spans="1:14" x14ac:dyDescent="0.25">
      <c r="A30" t="s">
        <v>182</v>
      </c>
      <c r="B30" t="s">
        <v>183</v>
      </c>
      <c r="C30">
        <v>1</v>
      </c>
      <c r="D30" s="1">
        <v>3263</v>
      </c>
      <c r="E30" t="s">
        <v>184</v>
      </c>
      <c r="F30" t="s">
        <v>185</v>
      </c>
      <c r="G30" t="s">
        <v>18</v>
      </c>
      <c r="H30" s="4">
        <v>1</v>
      </c>
      <c r="I30" t="s">
        <v>28</v>
      </c>
      <c r="J30" t="s">
        <v>29</v>
      </c>
      <c r="K30" t="s">
        <v>21</v>
      </c>
      <c r="N30" s="8" t="str">
        <f>HYPERLINK("https://www.kir.hu/okmfit/getJelentes.aspx?tip=t&amp;id=201520&amp;th=1","Jelentések")</f>
        <v>Jelentések</v>
      </c>
    </row>
    <row r="31" spans="1:14" x14ac:dyDescent="0.25">
      <c r="A31" t="s">
        <v>186</v>
      </c>
      <c r="B31" t="s">
        <v>187</v>
      </c>
      <c r="C31">
        <v>1</v>
      </c>
      <c r="D31" s="1">
        <v>9225</v>
      </c>
      <c r="E31" t="s">
        <v>188</v>
      </c>
      <c r="F31" t="s">
        <v>189</v>
      </c>
      <c r="G31" t="s">
        <v>18</v>
      </c>
      <c r="H31" s="4">
        <v>1</v>
      </c>
      <c r="I31" t="s">
        <v>190</v>
      </c>
      <c r="J31" t="s">
        <v>37</v>
      </c>
      <c r="K31" t="s">
        <v>38</v>
      </c>
      <c r="L31" t="s">
        <v>191</v>
      </c>
      <c r="M31" s="5" t="s">
        <v>192</v>
      </c>
      <c r="N31" s="8" t="str">
        <f>HYPERLINK("https://www.kir.hu/okmfit/getJelentes.aspx?tip=t&amp;id=030433&amp;th=1","Jelentések")</f>
        <v>Jelentések</v>
      </c>
    </row>
    <row r="32" spans="1:14" x14ac:dyDescent="0.25">
      <c r="A32" t="s">
        <v>193</v>
      </c>
      <c r="B32" t="s">
        <v>194</v>
      </c>
      <c r="C32">
        <v>1</v>
      </c>
      <c r="D32" s="1">
        <v>4545</v>
      </c>
      <c r="E32" t="s">
        <v>195</v>
      </c>
      <c r="F32" t="s">
        <v>196</v>
      </c>
      <c r="G32" t="s">
        <v>18</v>
      </c>
      <c r="H32" s="4">
        <v>2</v>
      </c>
      <c r="I32" t="s">
        <v>197</v>
      </c>
      <c r="J32" t="s">
        <v>198</v>
      </c>
      <c r="K32" t="s">
        <v>151</v>
      </c>
      <c r="L32" t="s">
        <v>199</v>
      </c>
      <c r="M32" s="5" t="s">
        <v>200</v>
      </c>
      <c r="N32" s="8" t="str">
        <f>HYPERLINK("https://www.kir.hu/okmfit/getJelentes.aspx?tip=t&amp;id=200071&amp;th=1","Jelentések")</f>
        <v>Jelentések</v>
      </c>
    </row>
    <row r="33" spans="1:14" x14ac:dyDescent="0.25">
      <c r="A33" t="s">
        <v>201</v>
      </c>
      <c r="B33" t="s">
        <v>202</v>
      </c>
      <c r="C33">
        <v>1</v>
      </c>
      <c r="D33" s="1">
        <v>6328</v>
      </c>
      <c r="E33" t="s">
        <v>203</v>
      </c>
      <c r="F33" t="s">
        <v>204</v>
      </c>
      <c r="G33" t="s">
        <v>18</v>
      </c>
      <c r="H33" s="4">
        <v>1</v>
      </c>
      <c r="I33" t="s">
        <v>205</v>
      </c>
      <c r="J33" t="s">
        <v>46</v>
      </c>
      <c r="K33" t="s">
        <v>47</v>
      </c>
      <c r="L33" t="s">
        <v>206</v>
      </c>
      <c r="M33" s="5" t="s">
        <v>207</v>
      </c>
      <c r="N33" s="8" t="str">
        <f>HYPERLINK("https://www.kir.hu/okmfit/getJelentes.aspx?tip=t&amp;id=200941&amp;th=1","Jelentések")</f>
        <v>Jelentések</v>
      </c>
    </row>
    <row r="34" spans="1:14" x14ac:dyDescent="0.25">
      <c r="A34" t="s">
        <v>208</v>
      </c>
      <c r="B34" t="s">
        <v>209</v>
      </c>
      <c r="C34">
        <v>1</v>
      </c>
      <c r="D34" s="1">
        <v>2400</v>
      </c>
      <c r="E34" t="s">
        <v>210</v>
      </c>
      <c r="F34" t="s">
        <v>211</v>
      </c>
      <c r="G34" t="s">
        <v>18</v>
      </c>
      <c r="H34" s="4">
        <v>4</v>
      </c>
      <c r="I34" t="s">
        <v>212</v>
      </c>
      <c r="J34" t="s">
        <v>213</v>
      </c>
      <c r="K34" t="s">
        <v>56</v>
      </c>
      <c r="L34" t="s">
        <v>214</v>
      </c>
      <c r="M34" s="5" t="s">
        <v>215</v>
      </c>
      <c r="N34" s="8" t="str">
        <f>HYPERLINK("https://www.kir.hu/okmfit/getJelentes.aspx?tip=t&amp;id=030031&amp;th=1","Jelentések")</f>
        <v>Jelentések</v>
      </c>
    </row>
    <row r="35" spans="1:14" x14ac:dyDescent="0.25">
      <c r="A35" t="s">
        <v>216</v>
      </c>
      <c r="B35" t="s">
        <v>217</v>
      </c>
      <c r="C35">
        <v>4</v>
      </c>
      <c r="D35" s="1">
        <v>3300</v>
      </c>
      <c r="E35" t="s">
        <v>218</v>
      </c>
      <c r="F35" t="s">
        <v>219</v>
      </c>
      <c r="G35" t="s">
        <v>18</v>
      </c>
      <c r="H35" s="4">
        <v>1</v>
      </c>
      <c r="I35" t="s">
        <v>220</v>
      </c>
      <c r="J35" t="s">
        <v>29</v>
      </c>
      <c r="K35" t="s">
        <v>21</v>
      </c>
      <c r="L35" t="s">
        <v>221</v>
      </c>
      <c r="M35" s="5" t="s">
        <v>222</v>
      </c>
      <c r="N35" s="8" t="str">
        <f>HYPERLINK("https://www.kir.hu/okmfit/getJelentes.aspx?tip=t&amp;id=031462&amp;th=4","Jelentések")</f>
        <v>Jelentések</v>
      </c>
    </row>
    <row r="36" spans="1:14" x14ac:dyDescent="0.25">
      <c r="A36" t="s">
        <v>223</v>
      </c>
      <c r="B36" t="s">
        <v>224</v>
      </c>
      <c r="C36">
        <v>2</v>
      </c>
      <c r="D36" s="1">
        <v>3326</v>
      </c>
      <c r="E36" t="s">
        <v>225</v>
      </c>
      <c r="F36" t="s">
        <v>226</v>
      </c>
      <c r="G36" t="s">
        <v>18</v>
      </c>
      <c r="H36" s="4">
        <v>1</v>
      </c>
      <c r="I36" t="s">
        <v>220</v>
      </c>
      <c r="J36" t="s">
        <v>29</v>
      </c>
      <c r="K36" t="s">
        <v>21</v>
      </c>
      <c r="L36" t="s">
        <v>227</v>
      </c>
      <c r="M36" s="5" t="s">
        <v>228</v>
      </c>
      <c r="N36" s="8" t="str">
        <f>HYPERLINK("https://www.kir.hu/okmfit/getJelentes.aspx?tip=t&amp;id=031460&amp;th=2","Jelentések")</f>
        <v>Jelentések</v>
      </c>
    </row>
    <row r="37" spans="1:14" x14ac:dyDescent="0.25">
      <c r="A37" t="s">
        <v>229</v>
      </c>
      <c r="B37" t="s">
        <v>230</v>
      </c>
      <c r="C37">
        <v>1</v>
      </c>
      <c r="D37" s="1">
        <v>1073</v>
      </c>
      <c r="E37" t="s">
        <v>61</v>
      </c>
      <c r="F37" t="s">
        <v>231</v>
      </c>
      <c r="G37" t="s">
        <v>18</v>
      </c>
      <c r="H37" s="4">
        <v>2</v>
      </c>
      <c r="I37" t="s">
        <v>102</v>
      </c>
      <c r="J37" t="s">
        <v>61</v>
      </c>
      <c r="K37" t="s">
        <v>61</v>
      </c>
      <c r="N37" s="8" t="str">
        <f>HYPERLINK("https://www.kir.hu/okmfit/getJelentes.aspx?tip=t&amp;id=201491&amp;th=1","Jelentések")</f>
        <v>Jelentések</v>
      </c>
    </row>
    <row r="38" spans="1:14" x14ac:dyDescent="0.25">
      <c r="A38" t="s">
        <v>232</v>
      </c>
      <c r="B38" t="s">
        <v>233</v>
      </c>
      <c r="C38">
        <v>1</v>
      </c>
      <c r="D38" s="1">
        <v>4121</v>
      </c>
      <c r="E38" t="s">
        <v>234</v>
      </c>
      <c r="F38" t="s">
        <v>235</v>
      </c>
      <c r="G38" t="s">
        <v>18</v>
      </c>
      <c r="H38" s="4">
        <v>1</v>
      </c>
      <c r="I38" t="s">
        <v>236</v>
      </c>
      <c r="J38" t="s">
        <v>150</v>
      </c>
      <c r="K38" t="s">
        <v>151</v>
      </c>
      <c r="L38" t="s">
        <v>237</v>
      </c>
      <c r="M38" s="5" t="s">
        <v>238</v>
      </c>
      <c r="N38" s="8" t="str">
        <f>HYPERLINK("https://www.kir.hu/okmfit/getJelentes.aspx?tip=t&amp;id=031138&amp;th=1","Jelentések")</f>
        <v>Jelentések</v>
      </c>
    </row>
    <row r="39" spans="1:14" x14ac:dyDescent="0.25">
      <c r="A39" t="s">
        <v>239</v>
      </c>
      <c r="B39" t="s">
        <v>240</v>
      </c>
      <c r="C39">
        <v>3</v>
      </c>
      <c r="D39" s="1">
        <v>8345</v>
      </c>
      <c r="E39" t="s">
        <v>241</v>
      </c>
      <c r="F39" t="s">
        <v>242</v>
      </c>
      <c r="G39" t="s">
        <v>18</v>
      </c>
      <c r="H39" s="4">
        <v>1</v>
      </c>
      <c r="I39" t="s">
        <v>243</v>
      </c>
      <c r="J39" t="s">
        <v>55</v>
      </c>
      <c r="K39" t="s">
        <v>56</v>
      </c>
      <c r="L39" t="s">
        <v>244</v>
      </c>
      <c r="M39" s="5" t="s">
        <v>245</v>
      </c>
      <c r="N39" s="8" t="str">
        <f>HYPERLINK("https://www.kir.hu/okmfit/getJelentes.aspx?tip=t&amp;id=200900&amp;th=3","Jelentések")</f>
        <v>Jelentések</v>
      </c>
    </row>
    <row r="40" spans="1:14" x14ac:dyDescent="0.25">
      <c r="A40" t="s">
        <v>246</v>
      </c>
      <c r="B40" t="s">
        <v>247</v>
      </c>
      <c r="C40">
        <v>1</v>
      </c>
      <c r="D40" s="1">
        <v>8220</v>
      </c>
      <c r="E40" t="s">
        <v>248</v>
      </c>
      <c r="F40" t="s">
        <v>249</v>
      </c>
      <c r="G40" t="s">
        <v>18</v>
      </c>
      <c r="H40" s="4">
        <v>1</v>
      </c>
      <c r="I40" t="s">
        <v>248</v>
      </c>
      <c r="J40" t="s">
        <v>55</v>
      </c>
      <c r="K40" t="s">
        <v>56</v>
      </c>
      <c r="L40" t="s">
        <v>250</v>
      </c>
      <c r="M40" s="5" t="s">
        <v>251</v>
      </c>
      <c r="N40" s="8" t="str">
        <f>HYPERLINK("https://www.kir.hu/okmfit/getJelentes.aspx?tip=t&amp;id=037050&amp;th=1","Jelentések")</f>
        <v>Jelentések</v>
      </c>
    </row>
    <row r="41" spans="1:14" x14ac:dyDescent="0.25">
      <c r="A41" t="s">
        <v>252</v>
      </c>
      <c r="B41" t="s">
        <v>253</v>
      </c>
      <c r="C41">
        <v>1</v>
      </c>
      <c r="D41" s="1">
        <v>4200</v>
      </c>
      <c r="E41" t="s">
        <v>254</v>
      </c>
      <c r="F41" t="s">
        <v>255</v>
      </c>
      <c r="G41" t="s">
        <v>18</v>
      </c>
      <c r="H41" s="4">
        <v>1</v>
      </c>
      <c r="I41" t="s">
        <v>256</v>
      </c>
      <c r="J41" t="s">
        <v>150</v>
      </c>
      <c r="K41" t="s">
        <v>151</v>
      </c>
      <c r="N41" s="8" t="str">
        <f>HYPERLINK("https://www.kir.hu/okmfit/getJelentes.aspx?tip=t&amp;id=031032&amp;th=1","Jelentések")</f>
        <v>Jelentések</v>
      </c>
    </row>
    <row r="42" spans="1:14" x14ac:dyDescent="0.25">
      <c r="A42" t="s">
        <v>257</v>
      </c>
      <c r="B42" t="s">
        <v>258</v>
      </c>
      <c r="C42">
        <v>1</v>
      </c>
      <c r="D42" s="1">
        <v>6034</v>
      </c>
      <c r="E42" t="s">
        <v>259</v>
      </c>
      <c r="F42" t="s">
        <v>260</v>
      </c>
      <c r="G42" t="s">
        <v>18</v>
      </c>
      <c r="H42" s="4">
        <v>2</v>
      </c>
      <c r="I42" t="s">
        <v>261</v>
      </c>
      <c r="J42" t="s">
        <v>46</v>
      </c>
      <c r="K42" t="s">
        <v>47</v>
      </c>
      <c r="L42" t="s">
        <v>262</v>
      </c>
      <c r="M42" s="5" t="s">
        <v>263</v>
      </c>
      <c r="N42" s="8" t="str">
        <f>HYPERLINK("https://www.kir.hu/okmfit/getJelentes.aspx?tip=t&amp;id=201076&amp;th=1","Jelentések")</f>
        <v>Jelentések</v>
      </c>
    </row>
    <row r="43" spans="1:14" x14ac:dyDescent="0.25">
      <c r="A43" t="s">
        <v>264</v>
      </c>
      <c r="B43" t="s">
        <v>265</v>
      </c>
      <c r="C43">
        <v>1</v>
      </c>
      <c r="D43" s="1">
        <v>3564</v>
      </c>
      <c r="E43" t="s">
        <v>266</v>
      </c>
      <c r="F43" t="s">
        <v>267</v>
      </c>
      <c r="G43" t="s">
        <v>18</v>
      </c>
      <c r="H43" s="4">
        <v>3</v>
      </c>
      <c r="I43" t="s">
        <v>268</v>
      </c>
      <c r="J43" t="s">
        <v>76</v>
      </c>
      <c r="K43" t="s">
        <v>21</v>
      </c>
      <c r="L43" t="s">
        <v>269</v>
      </c>
      <c r="M43" s="5" t="s">
        <v>270</v>
      </c>
      <c r="N43" s="8" t="str">
        <f>HYPERLINK("https://www.kir.hu/okmfit/getJelentes.aspx?tip=t&amp;id=029122&amp;th=1","Jelentések")</f>
        <v>Jelentések</v>
      </c>
    </row>
    <row r="44" spans="1:14" x14ac:dyDescent="0.25">
      <c r="A44" t="s">
        <v>271</v>
      </c>
      <c r="B44" t="s">
        <v>272</v>
      </c>
      <c r="C44">
        <v>1</v>
      </c>
      <c r="D44" s="1">
        <v>2642</v>
      </c>
      <c r="E44" t="s">
        <v>20</v>
      </c>
      <c r="F44" t="s">
        <v>273</v>
      </c>
      <c r="G44" t="s">
        <v>18</v>
      </c>
      <c r="H44" s="4">
        <v>1</v>
      </c>
      <c r="I44" t="s">
        <v>274</v>
      </c>
      <c r="J44" t="s">
        <v>20</v>
      </c>
      <c r="K44" t="s">
        <v>21</v>
      </c>
      <c r="L44" t="s">
        <v>275</v>
      </c>
      <c r="M44" s="5" t="s">
        <v>276</v>
      </c>
      <c r="N44" s="8" t="str">
        <f>HYPERLINK("https://www.kir.hu/okmfit/getJelentes.aspx?tip=t&amp;id=032274&amp;th=1","Jelentések")</f>
        <v>Jelentések</v>
      </c>
    </row>
    <row r="45" spans="1:14" x14ac:dyDescent="0.25">
      <c r="A45" t="s">
        <v>277</v>
      </c>
      <c r="B45" t="s">
        <v>278</v>
      </c>
      <c r="C45">
        <v>1</v>
      </c>
      <c r="D45" s="1">
        <v>7735</v>
      </c>
      <c r="E45" t="s">
        <v>279</v>
      </c>
      <c r="F45" t="s">
        <v>280</v>
      </c>
      <c r="G45" t="s">
        <v>18</v>
      </c>
      <c r="H45" s="4">
        <v>1</v>
      </c>
      <c r="I45" t="s">
        <v>281</v>
      </c>
      <c r="J45" t="s">
        <v>88</v>
      </c>
      <c r="K45" t="s">
        <v>89</v>
      </c>
      <c r="L45" t="s">
        <v>282</v>
      </c>
      <c r="M45" s="5" t="s">
        <v>283</v>
      </c>
      <c r="N45" s="8" t="str">
        <f>HYPERLINK("https://www.kir.hu/okmfit/getJelentes.aspx?tip=t&amp;id=200827&amp;th=1","Jelentések")</f>
        <v>Jelentések</v>
      </c>
    </row>
    <row r="46" spans="1:14" x14ac:dyDescent="0.25">
      <c r="A46" t="s">
        <v>284</v>
      </c>
      <c r="B46" t="s">
        <v>285</v>
      </c>
      <c r="C46">
        <v>6</v>
      </c>
      <c r="D46" s="1">
        <v>5461</v>
      </c>
      <c r="E46" t="s">
        <v>286</v>
      </c>
      <c r="F46" t="s">
        <v>287</v>
      </c>
      <c r="G46" t="s">
        <v>18</v>
      </c>
      <c r="H46" s="4">
        <v>2</v>
      </c>
      <c r="I46" t="s">
        <v>288</v>
      </c>
      <c r="J46" t="s">
        <v>289</v>
      </c>
      <c r="K46" t="s">
        <v>151</v>
      </c>
      <c r="N46" s="8" t="str">
        <f>HYPERLINK("https://www.kir.hu/okmfit/getJelentes.aspx?tip=t&amp;id=035950&amp;th=6","Jelentések")</f>
        <v>Jelentések</v>
      </c>
    </row>
    <row r="47" spans="1:14" x14ac:dyDescent="0.25">
      <c r="A47" t="s">
        <v>290</v>
      </c>
      <c r="B47" t="s">
        <v>291</v>
      </c>
      <c r="C47">
        <v>1</v>
      </c>
      <c r="D47" s="1">
        <v>9241</v>
      </c>
      <c r="E47" t="s">
        <v>292</v>
      </c>
      <c r="F47" t="s">
        <v>293</v>
      </c>
      <c r="G47" t="s">
        <v>18</v>
      </c>
      <c r="H47" s="4">
        <v>1</v>
      </c>
      <c r="I47" t="s">
        <v>190</v>
      </c>
      <c r="J47" t="s">
        <v>37</v>
      </c>
      <c r="K47" t="s">
        <v>38</v>
      </c>
      <c r="L47" t="s">
        <v>294</v>
      </c>
      <c r="M47" s="5" t="s">
        <v>295</v>
      </c>
      <c r="N47" s="8" t="str">
        <f>HYPERLINK("https://www.kir.hu/okmfit/getJelentes.aspx?tip=t&amp;id=200543&amp;th=1","Jelentések")</f>
        <v>Jelentések</v>
      </c>
    </row>
    <row r="48" spans="1:14" x14ac:dyDescent="0.25">
      <c r="A48" t="s">
        <v>296</v>
      </c>
      <c r="B48" t="s">
        <v>297</v>
      </c>
      <c r="C48">
        <v>20</v>
      </c>
      <c r="D48" s="1">
        <v>5100</v>
      </c>
      <c r="E48" t="s">
        <v>298</v>
      </c>
      <c r="F48" t="s">
        <v>299</v>
      </c>
      <c r="G48" t="s">
        <v>18</v>
      </c>
      <c r="H48" s="4">
        <v>1</v>
      </c>
      <c r="I48" t="s">
        <v>300</v>
      </c>
      <c r="J48" t="s">
        <v>289</v>
      </c>
      <c r="K48" t="s">
        <v>151</v>
      </c>
      <c r="L48" t="s">
        <v>301</v>
      </c>
      <c r="M48" s="5" t="s">
        <v>302</v>
      </c>
      <c r="N48" s="8" t="str">
        <f>HYPERLINK("https://www.kir.hu/okmfit/getJelentes.aspx?tip=t&amp;id=201345&amp;th=20","Jelentések")</f>
        <v>Jelentések</v>
      </c>
    </row>
    <row r="49" spans="1:14" x14ac:dyDescent="0.25">
      <c r="A49" t="s">
        <v>303</v>
      </c>
      <c r="B49" t="s">
        <v>304</v>
      </c>
      <c r="C49">
        <v>1</v>
      </c>
      <c r="D49" s="1">
        <v>6900</v>
      </c>
      <c r="E49" t="s">
        <v>305</v>
      </c>
      <c r="F49" t="s">
        <v>306</v>
      </c>
      <c r="G49" t="s">
        <v>18</v>
      </c>
      <c r="H49" s="4">
        <v>2</v>
      </c>
      <c r="I49" t="s">
        <v>307</v>
      </c>
      <c r="J49" t="s">
        <v>308</v>
      </c>
      <c r="K49" t="s">
        <v>47</v>
      </c>
      <c r="L49" t="s">
        <v>309</v>
      </c>
      <c r="M49" s="5" t="s">
        <v>310</v>
      </c>
      <c r="N49" s="8" t="str">
        <f>HYPERLINK("https://www.kir.hu/okmfit/getJelentes.aspx?tip=t&amp;id=201665&amp;th=1","Jelentések")</f>
        <v>Jelentések</v>
      </c>
    </row>
    <row r="50" spans="1:14" x14ac:dyDescent="0.25">
      <c r="A50" t="s">
        <v>311</v>
      </c>
      <c r="B50" t="s">
        <v>312</v>
      </c>
      <c r="C50">
        <v>6</v>
      </c>
      <c r="D50" s="1">
        <v>7400</v>
      </c>
      <c r="E50" t="s">
        <v>313</v>
      </c>
      <c r="F50" t="s">
        <v>314</v>
      </c>
      <c r="G50" t="s">
        <v>18</v>
      </c>
      <c r="H50" s="4">
        <v>1</v>
      </c>
      <c r="I50" t="s">
        <v>315</v>
      </c>
      <c r="J50" t="s">
        <v>316</v>
      </c>
      <c r="K50" t="s">
        <v>89</v>
      </c>
      <c r="L50" t="s">
        <v>317</v>
      </c>
      <c r="M50" s="5" t="s">
        <v>318</v>
      </c>
      <c r="N50" s="8" t="str">
        <f>HYPERLINK("https://www.kir.hu/okmfit/getJelentes.aspx?tip=t&amp;id=033966&amp;th=6","Jelentések")</f>
        <v>Jelentések</v>
      </c>
    </row>
    <row r="51" spans="1:14" x14ac:dyDescent="0.25">
      <c r="A51" t="s">
        <v>319</v>
      </c>
      <c r="B51" t="s">
        <v>312</v>
      </c>
      <c r="C51">
        <v>10</v>
      </c>
      <c r="D51" s="1">
        <v>7400</v>
      </c>
      <c r="E51" t="s">
        <v>313</v>
      </c>
      <c r="F51" t="s">
        <v>320</v>
      </c>
      <c r="G51" t="s">
        <v>18</v>
      </c>
      <c r="H51" s="4">
        <v>1</v>
      </c>
      <c r="I51" t="s">
        <v>315</v>
      </c>
      <c r="J51" t="s">
        <v>316</v>
      </c>
      <c r="K51" t="s">
        <v>89</v>
      </c>
      <c r="L51" t="s">
        <v>321</v>
      </c>
      <c r="M51" s="5" t="s">
        <v>322</v>
      </c>
      <c r="N51" s="8" t="str">
        <f>HYPERLINK("https://www.kir.hu/okmfit/getJelentes.aspx?tip=t&amp;id=033966&amp;th=10","Jelentések")</f>
        <v>Jelentések</v>
      </c>
    </row>
    <row r="52" spans="1:14" x14ac:dyDescent="0.25">
      <c r="A52" t="s">
        <v>323</v>
      </c>
      <c r="B52" t="s">
        <v>324</v>
      </c>
      <c r="C52">
        <v>1</v>
      </c>
      <c r="D52" s="1">
        <v>5300</v>
      </c>
      <c r="E52" t="s">
        <v>325</v>
      </c>
      <c r="F52" t="s">
        <v>326</v>
      </c>
      <c r="G52" t="s">
        <v>18</v>
      </c>
      <c r="H52" s="4">
        <v>2</v>
      </c>
      <c r="I52" t="s">
        <v>327</v>
      </c>
      <c r="J52" t="s">
        <v>289</v>
      </c>
      <c r="K52" t="s">
        <v>151</v>
      </c>
      <c r="N52" s="8" t="str">
        <f>HYPERLINK("https://www.kir.hu/okmfit/getJelentes.aspx?tip=t&amp;id=035861&amp;th=1","Jelentések")</f>
        <v>Jelentések</v>
      </c>
    </row>
    <row r="53" spans="1:14" x14ac:dyDescent="0.25">
      <c r="A53" t="s">
        <v>328</v>
      </c>
      <c r="B53" t="s">
        <v>329</v>
      </c>
      <c r="C53">
        <v>1</v>
      </c>
      <c r="D53" s="1">
        <v>3895</v>
      </c>
      <c r="E53" t="s">
        <v>330</v>
      </c>
      <c r="F53" t="s">
        <v>331</v>
      </c>
      <c r="G53" t="s">
        <v>18</v>
      </c>
      <c r="H53" s="4">
        <v>1</v>
      </c>
      <c r="I53" t="s">
        <v>332</v>
      </c>
      <c r="J53" t="s">
        <v>76</v>
      </c>
      <c r="K53" t="s">
        <v>21</v>
      </c>
      <c r="L53" t="s">
        <v>333</v>
      </c>
      <c r="M53" s="5" t="s">
        <v>334</v>
      </c>
      <c r="N53" s="8" t="str">
        <f>HYPERLINK("https://www.kir.hu/okmfit/getJelentes.aspx?tip=t&amp;id=029018&amp;th=1","Jelentések")</f>
        <v>Jelentések</v>
      </c>
    </row>
    <row r="54" spans="1:14" x14ac:dyDescent="0.25">
      <c r="A54" t="s">
        <v>335</v>
      </c>
      <c r="B54" t="s">
        <v>336</v>
      </c>
      <c r="C54">
        <v>8</v>
      </c>
      <c r="D54" s="1">
        <v>3731</v>
      </c>
      <c r="E54" t="s">
        <v>337</v>
      </c>
      <c r="F54" t="s">
        <v>338</v>
      </c>
      <c r="G54" t="s">
        <v>18</v>
      </c>
      <c r="H54" s="4">
        <v>1</v>
      </c>
      <c r="I54" t="s">
        <v>339</v>
      </c>
      <c r="J54" t="s">
        <v>76</v>
      </c>
      <c r="K54" t="s">
        <v>21</v>
      </c>
      <c r="L54" t="s">
        <v>340</v>
      </c>
      <c r="M54" s="5" t="s">
        <v>341</v>
      </c>
      <c r="N54" s="8" t="str">
        <f>HYPERLINK("https://www.kir.hu/okmfit/getJelentes.aspx?tip=t&amp;id=028880&amp;th=8","Jelentések")</f>
        <v>Jelentések</v>
      </c>
    </row>
    <row r="55" spans="1:14" x14ac:dyDescent="0.25">
      <c r="A55" t="s">
        <v>342</v>
      </c>
      <c r="B55" t="s">
        <v>343</v>
      </c>
      <c r="C55">
        <v>16</v>
      </c>
      <c r="D55" s="1">
        <v>6000</v>
      </c>
      <c r="E55" t="s">
        <v>344</v>
      </c>
      <c r="F55" t="s">
        <v>345</v>
      </c>
      <c r="G55" t="s">
        <v>18</v>
      </c>
      <c r="H55" s="4">
        <v>1</v>
      </c>
      <c r="I55" t="s">
        <v>261</v>
      </c>
      <c r="J55" t="s">
        <v>46</v>
      </c>
      <c r="K55" t="s">
        <v>47</v>
      </c>
      <c r="L55" t="s">
        <v>346</v>
      </c>
      <c r="M55" s="5" t="s">
        <v>347</v>
      </c>
      <c r="N55" s="8" t="str">
        <f>HYPERLINK("https://www.kir.hu/okmfit/getJelentes.aspx?tip=t&amp;id=200920&amp;th=16","Jelentések")</f>
        <v>Jelentések</v>
      </c>
    </row>
    <row r="56" spans="1:14" x14ac:dyDescent="0.25">
      <c r="A56" t="s">
        <v>348</v>
      </c>
      <c r="B56" t="s">
        <v>349</v>
      </c>
      <c r="C56">
        <v>3</v>
      </c>
      <c r="D56" s="1">
        <v>6000</v>
      </c>
      <c r="E56" t="s">
        <v>344</v>
      </c>
      <c r="F56" t="s">
        <v>350</v>
      </c>
      <c r="G56" t="s">
        <v>18</v>
      </c>
      <c r="H56" s="4">
        <v>2</v>
      </c>
      <c r="I56" t="s">
        <v>261</v>
      </c>
      <c r="J56" t="s">
        <v>46</v>
      </c>
      <c r="K56" t="s">
        <v>47</v>
      </c>
      <c r="N56" s="8" t="str">
        <f>HYPERLINK("https://www.kir.hu/okmfit/getJelentes.aspx?tip=t&amp;id=200922&amp;th=3","Jelentések")</f>
        <v>Jelentések</v>
      </c>
    </row>
    <row r="57" spans="1:14" x14ac:dyDescent="0.25">
      <c r="A57" t="s">
        <v>351</v>
      </c>
      <c r="B57" t="s">
        <v>352</v>
      </c>
      <c r="C57">
        <v>1</v>
      </c>
      <c r="D57" s="1">
        <v>6000</v>
      </c>
      <c r="E57" t="s">
        <v>344</v>
      </c>
      <c r="F57" t="s">
        <v>353</v>
      </c>
      <c r="G57" t="s">
        <v>18</v>
      </c>
      <c r="H57" s="4">
        <v>2</v>
      </c>
      <c r="I57" t="s">
        <v>261</v>
      </c>
      <c r="J57" t="s">
        <v>46</v>
      </c>
      <c r="K57" t="s">
        <v>47</v>
      </c>
      <c r="L57" t="s">
        <v>354</v>
      </c>
      <c r="M57" s="5" t="s">
        <v>141</v>
      </c>
      <c r="N57" s="8" t="str">
        <f>HYPERLINK("https://www.kir.hu/okmfit/getJelentes.aspx?tip=t&amp;id=200924&amp;th=1","Jelentések")</f>
        <v>Jelentések</v>
      </c>
    </row>
    <row r="58" spans="1:14" x14ac:dyDescent="0.25">
      <c r="A58" t="s">
        <v>355</v>
      </c>
      <c r="B58" t="s">
        <v>356</v>
      </c>
      <c r="C58">
        <v>1</v>
      </c>
      <c r="D58" s="1">
        <v>8973</v>
      </c>
      <c r="E58" t="s">
        <v>357</v>
      </c>
      <c r="F58" t="s">
        <v>358</v>
      </c>
      <c r="G58" t="s">
        <v>18</v>
      </c>
      <c r="H58" s="4">
        <v>1</v>
      </c>
      <c r="I58" t="s">
        <v>359</v>
      </c>
      <c r="J58" t="s">
        <v>360</v>
      </c>
      <c r="K58" t="s">
        <v>38</v>
      </c>
      <c r="L58" t="s">
        <v>361</v>
      </c>
      <c r="M58" s="5" t="s">
        <v>362</v>
      </c>
      <c r="N58" s="8" t="str">
        <f>HYPERLINK("https://www.kir.hu/okmfit/getJelentes.aspx?tip=t&amp;id=037544&amp;th=1","Jelentések")</f>
        <v>Jelentések</v>
      </c>
    </row>
    <row r="59" spans="1:14" x14ac:dyDescent="0.25">
      <c r="A59" t="s">
        <v>363</v>
      </c>
      <c r="B59" t="s">
        <v>364</v>
      </c>
      <c r="C59">
        <v>2</v>
      </c>
      <c r="D59" s="1">
        <v>2800</v>
      </c>
      <c r="E59" t="s">
        <v>365</v>
      </c>
      <c r="F59" t="s">
        <v>366</v>
      </c>
      <c r="G59" t="s">
        <v>18</v>
      </c>
      <c r="H59" s="4">
        <v>1</v>
      </c>
      <c r="I59" t="s">
        <v>367</v>
      </c>
      <c r="J59" t="s">
        <v>368</v>
      </c>
      <c r="K59" t="s">
        <v>56</v>
      </c>
      <c r="N59" s="8" t="str">
        <f>HYPERLINK("https://www.kir.hu/okmfit/getJelentes.aspx?tip=t&amp;id=201301&amp;th=2","Jelentések")</f>
        <v>Jelentések</v>
      </c>
    </row>
    <row r="60" spans="1:14" x14ac:dyDescent="0.25">
      <c r="A60" t="s">
        <v>369</v>
      </c>
      <c r="B60" t="s">
        <v>370</v>
      </c>
      <c r="C60">
        <v>1</v>
      </c>
      <c r="D60" s="1">
        <v>2822</v>
      </c>
      <c r="E60" t="s">
        <v>371</v>
      </c>
      <c r="F60" t="s">
        <v>372</v>
      </c>
      <c r="G60" t="s">
        <v>18</v>
      </c>
      <c r="H60" s="4">
        <v>1</v>
      </c>
      <c r="I60" t="s">
        <v>367</v>
      </c>
      <c r="J60" t="s">
        <v>368</v>
      </c>
      <c r="K60" t="s">
        <v>56</v>
      </c>
      <c r="L60" t="s">
        <v>373</v>
      </c>
      <c r="M60" s="5" t="s">
        <v>374</v>
      </c>
      <c r="N60" s="8" t="str">
        <f>HYPERLINK("https://www.kir.hu/okmfit/getJelentes.aspx?tip=t&amp;id=031919&amp;th=1","Jelentések")</f>
        <v>Jelentések</v>
      </c>
    </row>
    <row r="61" spans="1:14" x14ac:dyDescent="0.25">
      <c r="A61" t="s">
        <v>375</v>
      </c>
      <c r="B61" t="s">
        <v>376</v>
      </c>
      <c r="C61">
        <v>2</v>
      </c>
      <c r="D61" s="1">
        <v>6100</v>
      </c>
      <c r="E61" t="s">
        <v>377</v>
      </c>
      <c r="F61" t="s">
        <v>378</v>
      </c>
      <c r="G61" t="s">
        <v>18</v>
      </c>
      <c r="H61" s="4">
        <v>2</v>
      </c>
      <c r="I61" t="s">
        <v>379</v>
      </c>
      <c r="J61" t="s">
        <v>46</v>
      </c>
      <c r="K61" t="s">
        <v>47</v>
      </c>
      <c r="L61" t="s">
        <v>380</v>
      </c>
      <c r="M61" s="5" t="s">
        <v>381</v>
      </c>
      <c r="N61" s="8" t="str">
        <f>HYPERLINK("https://www.kir.hu/okmfit/getJelentes.aspx?tip=t&amp;id=999998&amp;th=2","Jelentések")</f>
        <v>Jelentések</v>
      </c>
    </row>
    <row r="62" spans="1:14" x14ac:dyDescent="0.25">
      <c r="A62" t="s">
        <v>382</v>
      </c>
      <c r="B62" t="s">
        <v>383</v>
      </c>
      <c r="C62">
        <v>1</v>
      </c>
      <c r="D62" s="1">
        <v>6400</v>
      </c>
      <c r="E62" t="s">
        <v>384</v>
      </c>
      <c r="F62" t="s">
        <v>385</v>
      </c>
      <c r="G62" t="s">
        <v>18</v>
      </c>
      <c r="H62" s="4">
        <v>1</v>
      </c>
      <c r="I62" t="s">
        <v>386</v>
      </c>
      <c r="J62" t="s">
        <v>46</v>
      </c>
      <c r="K62" t="s">
        <v>47</v>
      </c>
      <c r="L62" t="s">
        <v>387</v>
      </c>
      <c r="M62" s="5" t="s">
        <v>388</v>
      </c>
      <c r="N62" s="8" t="str">
        <f>HYPERLINK("https://www.kir.hu/okmfit/getJelentes.aspx?tip=t&amp;id=027804&amp;th=1","Jelentések")</f>
        <v>Jelentések</v>
      </c>
    </row>
    <row r="63" spans="1:14" x14ac:dyDescent="0.25">
      <c r="A63" t="s">
        <v>389</v>
      </c>
      <c r="B63" t="s">
        <v>390</v>
      </c>
      <c r="C63">
        <v>1</v>
      </c>
      <c r="D63" s="1">
        <v>6400</v>
      </c>
      <c r="E63" t="s">
        <v>384</v>
      </c>
      <c r="F63" t="s">
        <v>391</v>
      </c>
      <c r="G63" t="s">
        <v>18</v>
      </c>
      <c r="H63" s="4">
        <v>2</v>
      </c>
      <c r="I63" t="s">
        <v>386</v>
      </c>
      <c r="J63" t="s">
        <v>46</v>
      </c>
      <c r="K63" t="s">
        <v>47</v>
      </c>
      <c r="L63" t="s">
        <v>392</v>
      </c>
      <c r="M63" s="5" t="s">
        <v>393</v>
      </c>
      <c r="N63" s="8" t="str">
        <f>HYPERLINK("https://www.kir.hu/okmfit/getJelentes.aspx?tip=t&amp;id=027807&amp;th=1","Jelentések")</f>
        <v>Jelentések</v>
      </c>
    </row>
    <row r="64" spans="1:14" x14ac:dyDescent="0.25">
      <c r="A64" t="s">
        <v>394</v>
      </c>
      <c r="B64" t="s">
        <v>395</v>
      </c>
      <c r="C64">
        <v>1</v>
      </c>
      <c r="D64" s="1">
        <v>6120</v>
      </c>
      <c r="E64" t="s">
        <v>396</v>
      </c>
      <c r="F64" t="s">
        <v>397</v>
      </c>
      <c r="G64" t="s">
        <v>18</v>
      </c>
      <c r="H64" s="4">
        <v>3</v>
      </c>
      <c r="I64" t="s">
        <v>398</v>
      </c>
      <c r="J64" t="s">
        <v>46</v>
      </c>
      <c r="K64" t="s">
        <v>47</v>
      </c>
      <c r="L64" t="s">
        <v>399</v>
      </c>
      <c r="M64" s="5" t="s">
        <v>400</v>
      </c>
      <c r="N64" s="8" t="str">
        <f>HYPERLINK("https://www.kir.hu/okmfit/getJelentes.aspx?tip=t&amp;id=200993&amp;th=1","Jelentések")</f>
        <v>Jelentések</v>
      </c>
    </row>
    <row r="65" spans="1:14" x14ac:dyDescent="0.25">
      <c r="A65" t="s">
        <v>401</v>
      </c>
      <c r="B65" t="s">
        <v>402</v>
      </c>
      <c r="C65">
        <v>1</v>
      </c>
      <c r="D65" s="1">
        <v>3264</v>
      </c>
      <c r="E65" t="s">
        <v>403</v>
      </c>
      <c r="F65" t="s">
        <v>404</v>
      </c>
      <c r="G65" t="s">
        <v>18</v>
      </c>
      <c r="H65" s="4">
        <v>1</v>
      </c>
      <c r="I65" t="s">
        <v>28</v>
      </c>
      <c r="J65" t="s">
        <v>29</v>
      </c>
      <c r="K65" t="s">
        <v>21</v>
      </c>
      <c r="L65" t="s">
        <v>346</v>
      </c>
      <c r="M65" s="5" t="s">
        <v>405</v>
      </c>
      <c r="N65" s="8" t="str">
        <f>HYPERLINK("https://www.kir.hu/okmfit/getJelentes.aspx?tip=t&amp;id=031543&amp;th=1","Jelentések")</f>
        <v>Jelentések</v>
      </c>
    </row>
    <row r="66" spans="1:14" x14ac:dyDescent="0.25">
      <c r="A66" t="s">
        <v>406</v>
      </c>
      <c r="B66" t="s">
        <v>407</v>
      </c>
      <c r="C66">
        <v>1</v>
      </c>
      <c r="D66" s="1">
        <v>6421</v>
      </c>
      <c r="E66" t="s">
        <v>408</v>
      </c>
      <c r="F66" t="s">
        <v>409</v>
      </c>
      <c r="G66" t="s">
        <v>18</v>
      </c>
      <c r="H66" s="4">
        <v>1</v>
      </c>
      <c r="I66" t="s">
        <v>386</v>
      </c>
      <c r="J66" t="s">
        <v>46</v>
      </c>
      <c r="K66" t="s">
        <v>47</v>
      </c>
      <c r="L66" t="s">
        <v>410</v>
      </c>
      <c r="M66" s="5" t="s">
        <v>411</v>
      </c>
      <c r="N66" s="8" t="str">
        <f>HYPERLINK("https://www.kir.hu/okmfit/getJelentes.aspx?tip=t&amp;id=027911&amp;th=1","Jelentések")</f>
        <v>Jelentések</v>
      </c>
    </row>
    <row r="67" spans="1:14" x14ac:dyDescent="0.25">
      <c r="A67" t="s">
        <v>412</v>
      </c>
      <c r="B67" t="s">
        <v>413</v>
      </c>
      <c r="C67">
        <v>1</v>
      </c>
      <c r="D67" s="1">
        <v>6230</v>
      </c>
      <c r="E67" t="s">
        <v>414</v>
      </c>
      <c r="F67" t="s">
        <v>415</v>
      </c>
      <c r="G67" t="s">
        <v>18</v>
      </c>
      <c r="H67" s="4">
        <v>1</v>
      </c>
      <c r="I67" t="s">
        <v>158</v>
      </c>
      <c r="J67" t="s">
        <v>46</v>
      </c>
      <c r="K67" t="s">
        <v>47</v>
      </c>
      <c r="L67" t="s">
        <v>416</v>
      </c>
      <c r="M67" s="5" t="s">
        <v>417</v>
      </c>
      <c r="N67" s="8" t="str">
        <f>HYPERLINK("https://www.kir.hu/okmfit/getJelentes.aspx?tip=t&amp;id=201674&amp;th=1","Jelentések")</f>
        <v>Jelentések</v>
      </c>
    </row>
    <row r="68" spans="1:14" x14ac:dyDescent="0.25">
      <c r="A68" t="s">
        <v>418</v>
      </c>
      <c r="B68" t="s">
        <v>419</v>
      </c>
      <c r="C68">
        <v>3</v>
      </c>
      <c r="D68" s="1">
        <v>5350</v>
      </c>
      <c r="E68" t="s">
        <v>420</v>
      </c>
      <c r="F68" t="s">
        <v>421</v>
      </c>
      <c r="G68" t="s">
        <v>18</v>
      </c>
      <c r="H68" s="4">
        <v>2</v>
      </c>
      <c r="I68" t="s">
        <v>422</v>
      </c>
      <c r="J68" t="s">
        <v>289</v>
      </c>
      <c r="K68" t="s">
        <v>151</v>
      </c>
      <c r="L68" t="s">
        <v>423</v>
      </c>
      <c r="M68" s="5" t="s">
        <v>424</v>
      </c>
      <c r="N68" s="8" t="str">
        <f>HYPERLINK("https://www.kir.hu/okmfit/getJelentes.aspx?tip=t&amp;id=036014&amp;th=3","Jelentések")</f>
        <v>Jelentések</v>
      </c>
    </row>
    <row r="69" spans="1:14" x14ac:dyDescent="0.25">
      <c r="A69" t="s">
        <v>425</v>
      </c>
      <c r="B69" t="s">
        <v>426</v>
      </c>
      <c r="C69">
        <v>1</v>
      </c>
      <c r="D69" s="1">
        <v>1103</v>
      </c>
      <c r="E69" t="s">
        <v>61</v>
      </c>
      <c r="F69" t="s">
        <v>427</v>
      </c>
      <c r="G69" t="s">
        <v>18</v>
      </c>
      <c r="H69" s="4">
        <v>1</v>
      </c>
      <c r="I69" t="s">
        <v>428</v>
      </c>
      <c r="J69" t="s">
        <v>61</v>
      </c>
      <c r="K69" t="s">
        <v>61</v>
      </c>
      <c r="L69" t="s">
        <v>429</v>
      </c>
      <c r="M69" s="5" t="s">
        <v>430</v>
      </c>
      <c r="N69" s="8" t="str">
        <f>HYPERLINK("https://www.kir.hu/okmfit/getJelentes.aspx?tip=t&amp;id=034957&amp;th=1","Jelentések")</f>
        <v>Jelentések</v>
      </c>
    </row>
    <row r="70" spans="1:14" x14ac:dyDescent="0.25">
      <c r="A70" t="s">
        <v>431</v>
      </c>
      <c r="B70" t="s">
        <v>432</v>
      </c>
      <c r="C70">
        <v>1</v>
      </c>
      <c r="D70" s="1">
        <v>6115</v>
      </c>
      <c r="E70" t="s">
        <v>433</v>
      </c>
      <c r="F70" t="s">
        <v>434</v>
      </c>
      <c r="G70" t="s">
        <v>18</v>
      </c>
      <c r="H70" s="4">
        <v>2</v>
      </c>
      <c r="I70" t="s">
        <v>261</v>
      </c>
      <c r="J70" t="s">
        <v>46</v>
      </c>
      <c r="K70" t="s">
        <v>47</v>
      </c>
      <c r="L70" t="s">
        <v>387</v>
      </c>
      <c r="M70" s="5" t="s">
        <v>435</v>
      </c>
      <c r="N70" s="8" t="str">
        <f>HYPERLINK("https://www.kir.hu/okmfit/getJelentes.aspx?tip=t&amp;id=201320&amp;th=1","Jelentések")</f>
        <v>Jelentések</v>
      </c>
    </row>
    <row r="71" spans="1:14" x14ac:dyDescent="0.25">
      <c r="A71" t="s">
        <v>436</v>
      </c>
      <c r="B71" t="s">
        <v>437</v>
      </c>
      <c r="C71">
        <v>1</v>
      </c>
      <c r="D71" s="1">
        <v>7759</v>
      </c>
      <c r="E71" t="s">
        <v>438</v>
      </c>
      <c r="F71" t="s">
        <v>439</v>
      </c>
      <c r="G71" t="s">
        <v>18</v>
      </c>
      <c r="H71" s="4">
        <v>2</v>
      </c>
      <c r="I71" t="s">
        <v>281</v>
      </c>
      <c r="J71" t="s">
        <v>88</v>
      </c>
      <c r="K71" t="s">
        <v>89</v>
      </c>
      <c r="N71" s="8" t="str">
        <f>HYPERLINK("https://www.kir.hu/okmfit/getJelentes.aspx?tip=t&amp;id=027302&amp;th=1","Jelentések")</f>
        <v>Jelentések</v>
      </c>
    </row>
    <row r="72" spans="1:14" x14ac:dyDescent="0.25">
      <c r="A72" t="s">
        <v>440</v>
      </c>
      <c r="B72" t="s">
        <v>441</v>
      </c>
      <c r="C72">
        <v>1</v>
      </c>
      <c r="D72" s="1">
        <v>9461</v>
      </c>
      <c r="E72" t="s">
        <v>442</v>
      </c>
      <c r="F72" t="s">
        <v>443</v>
      </c>
      <c r="G72" t="s">
        <v>18</v>
      </c>
      <c r="H72" s="4">
        <v>2</v>
      </c>
      <c r="I72" t="s">
        <v>444</v>
      </c>
      <c r="J72" t="s">
        <v>37</v>
      </c>
      <c r="K72" t="s">
        <v>38</v>
      </c>
      <c r="L72" t="s">
        <v>445</v>
      </c>
      <c r="M72" s="5" t="s">
        <v>446</v>
      </c>
      <c r="N72" s="8" t="str">
        <f>HYPERLINK("https://www.kir.hu/okmfit/getJelentes.aspx?tip=t&amp;id=030675&amp;th=1","Jelentések")</f>
        <v>Jelentések</v>
      </c>
    </row>
    <row r="73" spans="1:14" x14ac:dyDescent="0.25">
      <c r="A73" t="s">
        <v>447</v>
      </c>
      <c r="B73" t="s">
        <v>448</v>
      </c>
      <c r="C73">
        <v>5</v>
      </c>
      <c r="D73" s="1">
        <v>5830</v>
      </c>
      <c r="E73" t="s">
        <v>449</v>
      </c>
      <c r="F73" t="s">
        <v>450</v>
      </c>
      <c r="G73" t="s">
        <v>18</v>
      </c>
      <c r="H73" s="4">
        <v>1</v>
      </c>
      <c r="I73" t="s">
        <v>451</v>
      </c>
      <c r="J73" t="s">
        <v>452</v>
      </c>
      <c r="K73" t="s">
        <v>47</v>
      </c>
      <c r="L73" t="s">
        <v>453</v>
      </c>
      <c r="M73" s="5" t="s">
        <v>454</v>
      </c>
      <c r="N73" s="8" t="str">
        <f>HYPERLINK("https://www.kir.hu/okmfit/getJelentes.aspx?tip=t&amp;id=028304&amp;th=5","Jelentések")</f>
        <v>Jelentések</v>
      </c>
    </row>
    <row r="74" spans="1:14" x14ac:dyDescent="0.25">
      <c r="A74" t="s">
        <v>455</v>
      </c>
      <c r="B74" t="s">
        <v>456</v>
      </c>
      <c r="C74">
        <v>1</v>
      </c>
      <c r="D74" s="1">
        <v>6921</v>
      </c>
      <c r="E74" t="s">
        <v>457</v>
      </c>
      <c r="F74" t="s">
        <v>458</v>
      </c>
      <c r="G74" t="s">
        <v>18</v>
      </c>
      <c r="H74" s="4">
        <v>1</v>
      </c>
      <c r="I74" t="s">
        <v>307</v>
      </c>
      <c r="J74" t="s">
        <v>308</v>
      </c>
      <c r="K74" t="s">
        <v>47</v>
      </c>
      <c r="L74" t="s">
        <v>459</v>
      </c>
      <c r="M74" s="5" t="s">
        <v>460</v>
      </c>
      <c r="N74" s="8" t="str">
        <f>HYPERLINK("https://www.kir.hu/okmfit/getJelentes.aspx?tip=t&amp;id=029700&amp;th=1","Jelentések")</f>
        <v>Jelentések</v>
      </c>
    </row>
    <row r="75" spans="1:14" x14ac:dyDescent="0.25">
      <c r="A75" t="s">
        <v>461</v>
      </c>
      <c r="B75" t="s">
        <v>462</v>
      </c>
      <c r="C75">
        <v>1</v>
      </c>
      <c r="D75" s="1">
        <v>3246</v>
      </c>
      <c r="E75" t="s">
        <v>463</v>
      </c>
      <c r="F75" t="s">
        <v>464</v>
      </c>
      <c r="G75" t="s">
        <v>18</v>
      </c>
      <c r="H75" s="4">
        <v>1</v>
      </c>
      <c r="I75" t="s">
        <v>465</v>
      </c>
      <c r="J75" t="s">
        <v>29</v>
      </c>
      <c r="K75" t="s">
        <v>21</v>
      </c>
      <c r="L75" t="s">
        <v>466</v>
      </c>
      <c r="M75" s="5" t="s">
        <v>467</v>
      </c>
      <c r="N75" s="8" t="str">
        <f>HYPERLINK("https://www.kir.hu/okmfit/getJelentes.aspx?tip=t&amp;id=031513&amp;th=1","Jelentések")</f>
        <v>Jelentések</v>
      </c>
    </row>
    <row r="76" spans="1:14" x14ac:dyDescent="0.25">
      <c r="A76" t="s">
        <v>468</v>
      </c>
      <c r="B76" t="s">
        <v>469</v>
      </c>
      <c r="C76">
        <v>1</v>
      </c>
      <c r="D76" s="1">
        <v>9342</v>
      </c>
      <c r="E76" t="s">
        <v>470</v>
      </c>
      <c r="F76" t="s">
        <v>458</v>
      </c>
      <c r="G76" t="s">
        <v>18</v>
      </c>
      <c r="H76" s="4">
        <v>2</v>
      </c>
      <c r="I76" t="s">
        <v>471</v>
      </c>
      <c r="J76" t="s">
        <v>37</v>
      </c>
      <c r="K76" t="s">
        <v>38</v>
      </c>
      <c r="L76" t="s">
        <v>472</v>
      </c>
      <c r="M76" s="5" t="s">
        <v>473</v>
      </c>
      <c r="N76" s="8" t="str">
        <f>HYPERLINK("https://www.kir.hu/okmfit/getJelentes.aspx?tip=t&amp;id=200537&amp;th=1","Jelentések")</f>
        <v>Jelentések</v>
      </c>
    </row>
    <row r="77" spans="1:14" x14ac:dyDescent="0.25">
      <c r="A77" t="s">
        <v>474</v>
      </c>
      <c r="B77" t="s">
        <v>475</v>
      </c>
      <c r="C77">
        <v>2</v>
      </c>
      <c r="D77" s="1">
        <v>5830</v>
      </c>
      <c r="E77" t="s">
        <v>449</v>
      </c>
      <c r="F77" t="s">
        <v>476</v>
      </c>
      <c r="G77" t="s">
        <v>18</v>
      </c>
      <c r="H77" s="4">
        <v>2</v>
      </c>
      <c r="I77" t="s">
        <v>451</v>
      </c>
      <c r="J77" t="s">
        <v>452</v>
      </c>
      <c r="K77" t="s">
        <v>47</v>
      </c>
      <c r="N77" s="8" t="str">
        <f>HYPERLINK("https://www.kir.hu/okmfit/getJelentes.aspx?tip=t&amp;id=201601&amp;th=2","Jelentések")</f>
        <v>Jelentések</v>
      </c>
    </row>
    <row r="78" spans="1:14" x14ac:dyDescent="0.25">
      <c r="A78" t="s">
        <v>477</v>
      </c>
      <c r="B78" t="s">
        <v>478</v>
      </c>
      <c r="C78">
        <v>1</v>
      </c>
      <c r="D78" s="1">
        <v>3529</v>
      </c>
      <c r="E78" t="s">
        <v>479</v>
      </c>
      <c r="F78" t="s">
        <v>480</v>
      </c>
      <c r="G78" t="s">
        <v>18</v>
      </c>
      <c r="H78" s="4">
        <v>1</v>
      </c>
      <c r="I78" t="s">
        <v>268</v>
      </c>
      <c r="J78" t="s">
        <v>76</v>
      </c>
      <c r="K78" t="s">
        <v>21</v>
      </c>
      <c r="L78" t="s">
        <v>481</v>
      </c>
      <c r="M78" s="5" t="s">
        <v>482</v>
      </c>
      <c r="N78" s="8" t="str">
        <f>HYPERLINK("https://www.kir.hu/okmfit/getJelentes.aspx?tip=t&amp;id=028978&amp;th=1","Jelentések")</f>
        <v>Jelentések</v>
      </c>
    </row>
    <row r="79" spans="1:14" x14ac:dyDescent="0.25">
      <c r="A79" t="s">
        <v>483</v>
      </c>
      <c r="B79" t="s">
        <v>484</v>
      </c>
      <c r="C79">
        <v>1</v>
      </c>
      <c r="D79" s="1">
        <v>7700</v>
      </c>
      <c r="E79" t="s">
        <v>485</v>
      </c>
      <c r="F79" t="s">
        <v>486</v>
      </c>
      <c r="G79" t="s">
        <v>18</v>
      </c>
      <c r="H79" s="4">
        <v>2</v>
      </c>
      <c r="I79" t="s">
        <v>281</v>
      </c>
      <c r="J79" t="s">
        <v>88</v>
      </c>
      <c r="K79" t="s">
        <v>89</v>
      </c>
      <c r="N79" s="8" t="str">
        <f>HYPERLINK("https://www.kir.hu/okmfit/getJelentes.aspx?tip=t&amp;id=202750&amp;th=1","Jelentések")</f>
        <v>Jelentések</v>
      </c>
    </row>
    <row r="80" spans="1:14" x14ac:dyDescent="0.25">
      <c r="A80" t="s">
        <v>487</v>
      </c>
      <c r="B80" t="s">
        <v>488</v>
      </c>
      <c r="C80">
        <v>6</v>
      </c>
      <c r="D80" s="1">
        <v>7700</v>
      </c>
      <c r="E80" t="s">
        <v>485</v>
      </c>
      <c r="F80" t="s">
        <v>489</v>
      </c>
      <c r="G80" t="s">
        <v>18</v>
      </c>
      <c r="H80" s="4">
        <v>2</v>
      </c>
      <c r="I80" t="s">
        <v>281</v>
      </c>
      <c r="J80" t="s">
        <v>88</v>
      </c>
      <c r="K80" t="s">
        <v>89</v>
      </c>
      <c r="N80" s="8" t="str">
        <f>HYPERLINK("https://www.kir.hu/okmfit/getJelentes.aspx?tip=t&amp;id=101247&amp;th=6","Jelentések")</f>
        <v>Jelentések</v>
      </c>
    </row>
    <row r="81" spans="1:14" x14ac:dyDescent="0.25">
      <c r="A81" t="s">
        <v>490</v>
      </c>
      <c r="B81" t="s">
        <v>491</v>
      </c>
      <c r="C81">
        <v>1</v>
      </c>
      <c r="D81" s="1">
        <v>2200</v>
      </c>
      <c r="E81" t="s">
        <v>492</v>
      </c>
      <c r="F81" t="s">
        <v>493</v>
      </c>
      <c r="G81" t="s">
        <v>18</v>
      </c>
      <c r="H81" s="4">
        <v>2</v>
      </c>
      <c r="I81" t="s">
        <v>494</v>
      </c>
      <c r="J81" t="s">
        <v>69</v>
      </c>
      <c r="K81" t="s">
        <v>70</v>
      </c>
      <c r="L81" t="s">
        <v>495</v>
      </c>
      <c r="M81" s="5" t="s">
        <v>496</v>
      </c>
      <c r="N81" s="8" t="str">
        <f>HYPERLINK("https://www.kir.hu/okmfit/getJelentes.aspx?tip=t&amp;id=037754&amp;th=1","Jelentések")</f>
        <v>Jelentések</v>
      </c>
    </row>
    <row r="82" spans="1:14" x14ac:dyDescent="0.25">
      <c r="A82" t="s">
        <v>497</v>
      </c>
      <c r="B82" t="s">
        <v>498</v>
      </c>
      <c r="C82">
        <v>6</v>
      </c>
      <c r="D82" s="1">
        <v>6782</v>
      </c>
      <c r="E82" t="s">
        <v>499</v>
      </c>
      <c r="F82" t="s">
        <v>500</v>
      </c>
      <c r="G82" t="s">
        <v>18</v>
      </c>
      <c r="H82" s="4">
        <v>1</v>
      </c>
      <c r="I82" t="s">
        <v>501</v>
      </c>
      <c r="J82" t="s">
        <v>308</v>
      </c>
      <c r="K82" t="s">
        <v>47</v>
      </c>
      <c r="L82" t="s">
        <v>502</v>
      </c>
      <c r="M82" s="5" t="s">
        <v>503</v>
      </c>
      <c r="N82" s="8" t="str">
        <f>HYPERLINK("https://www.kir.hu/okmfit/getJelentes.aspx?tip=t&amp;id=029633&amp;th=6","Jelentések")</f>
        <v>Jelentések</v>
      </c>
    </row>
    <row r="83" spans="1:14" x14ac:dyDescent="0.25">
      <c r="A83" t="s">
        <v>504</v>
      </c>
      <c r="B83" t="s">
        <v>505</v>
      </c>
      <c r="C83">
        <v>1</v>
      </c>
      <c r="D83" s="1">
        <v>2750</v>
      </c>
      <c r="E83" t="s">
        <v>506</v>
      </c>
      <c r="F83" t="s">
        <v>507</v>
      </c>
      <c r="G83" t="s">
        <v>18</v>
      </c>
      <c r="H83" s="4">
        <v>2</v>
      </c>
      <c r="I83" t="s">
        <v>508</v>
      </c>
      <c r="J83" t="s">
        <v>69</v>
      </c>
      <c r="K83" t="s">
        <v>70</v>
      </c>
      <c r="L83" t="s">
        <v>509</v>
      </c>
      <c r="M83" s="5" t="s">
        <v>510</v>
      </c>
      <c r="N83" s="8" t="str">
        <f>HYPERLINK("https://www.kir.hu/okmfit/getJelentes.aspx?tip=t&amp;id=037718&amp;th=1","Jelentések")</f>
        <v>Jelentések</v>
      </c>
    </row>
    <row r="84" spans="1:14" x14ac:dyDescent="0.25">
      <c r="A84" t="s">
        <v>511</v>
      </c>
      <c r="B84" t="s">
        <v>512</v>
      </c>
      <c r="C84">
        <v>1</v>
      </c>
      <c r="D84" s="1">
        <v>1037</v>
      </c>
      <c r="E84" t="s">
        <v>61</v>
      </c>
      <c r="F84" t="s">
        <v>513</v>
      </c>
      <c r="G84" t="s">
        <v>18</v>
      </c>
      <c r="H84" s="4">
        <v>1</v>
      </c>
      <c r="I84" t="s">
        <v>95</v>
      </c>
      <c r="J84" t="s">
        <v>61</v>
      </c>
      <c r="K84" t="s">
        <v>61</v>
      </c>
      <c r="L84" t="s">
        <v>514</v>
      </c>
      <c r="M84" s="5" t="s">
        <v>515</v>
      </c>
      <c r="N84" s="8" t="str">
        <f>HYPERLINK("https://www.kir.hu/okmfit/getJelentes.aspx?tip=t&amp;id=034853&amp;th=1","Jelentések")</f>
        <v>Jelentések</v>
      </c>
    </row>
    <row r="85" spans="1:14" x14ac:dyDescent="0.25">
      <c r="A85" t="s">
        <v>516</v>
      </c>
      <c r="B85" t="s">
        <v>517</v>
      </c>
      <c r="C85">
        <v>1</v>
      </c>
      <c r="D85" s="1">
        <v>4542</v>
      </c>
      <c r="E85" t="s">
        <v>518</v>
      </c>
      <c r="F85" t="s">
        <v>519</v>
      </c>
      <c r="G85" t="s">
        <v>18</v>
      </c>
      <c r="H85" s="4">
        <v>3</v>
      </c>
      <c r="I85" t="s">
        <v>520</v>
      </c>
      <c r="J85" t="s">
        <v>198</v>
      </c>
      <c r="K85" t="s">
        <v>151</v>
      </c>
      <c r="L85" t="s">
        <v>521</v>
      </c>
      <c r="M85" s="5" t="s">
        <v>522</v>
      </c>
      <c r="N85" s="8" t="str">
        <f>HYPERLINK("https://www.kir.hu/okmfit/getJelentes.aspx?tip=t&amp;id=033495&amp;th=1","Jelentések")</f>
        <v>Jelentések</v>
      </c>
    </row>
    <row r="86" spans="1:14" x14ac:dyDescent="0.25">
      <c r="A86" t="s">
        <v>523</v>
      </c>
      <c r="B86" t="s">
        <v>524</v>
      </c>
      <c r="C86">
        <v>1</v>
      </c>
      <c r="D86" s="1">
        <v>3980</v>
      </c>
      <c r="E86" t="s">
        <v>525</v>
      </c>
      <c r="F86" t="s">
        <v>526</v>
      </c>
      <c r="G86" t="s">
        <v>18</v>
      </c>
      <c r="H86" s="4">
        <v>1</v>
      </c>
      <c r="I86" t="s">
        <v>527</v>
      </c>
      <c r="J86" t="s">
        <v>76</v>
      </c>
      <c r="K86" t="s">
        <v>21</v>
      </c>
      <c r="L86" t="s">
        <v>528</v>
      </c>
      <c r="M86" s="5" t="s">
        <v>529</v>
      </c>
      <c r="N86" s="8" t="str">
        <f>HYPERLINK("https://www.kir.hu/okmfit/getJelentes.aspx?tip=t&amp;id=201700&amp;th=1","Jelentések")</f>
        <v>Jelentések</v>
      </c>
    </row>
    <row r="87" spans="1:14" x14ac:dyDescent="0.25">
      <c r="A87" t="s">
        <v>530</v>
      </c>
      <c r="B87" t="s">
        <v>531</v>
      </c>
      <c r="C87">
        <v>1</v>
      </c>
      <c r="D87" s="1">
        <v>8932</v>
      </c>
      <c r="E87" t="s">
        <v>532</v>
      </c>
      <c r="F87" t="s">
        <v>533</v>
      </c>
      <c r="G87" t="s">
        <v>18</v>
      </c>
      <c r="H87" s="4">
        <v>1</v>
      </c>
      <c r="I87" t="s">
        <v>534</v>
      </c>
      <c r="J87" t="s">
        <v>360</v>
      </c>
      <c r="K87" t="s">
        <v>38</v>
      </c>
      <c r="L87" t="s">
        <v>535</v>
      </c>
      <c r="M87" s="5" t="s">
        <v>536</v>
      </c>
      <c r="N87" s="8" t="str">
        <f>HYPERLINK("https://www.kir.hu/okmfit/getJelentes.aspx?tip=t&amp;id=037592&amp;th=1","Jelentések")</f>
        <v>Jelentések</v>
      </c>
    </row>
    <row r="88" spans="1:14" x14ac:dyDescent="0.25">
      <c r="A88" t="s">
        <v>537</v>
      </c>
      <c r="B88" t="s">
        <v>538</v>
      </c>
      <c r="C88">
        <v>1</v>
      </c>
      <c r="D88" s="1">
        <v>3925</v>
      </c>
      <c r="E88" t="s">
        <v>539</v>
      </c>
      <c r="F88" t="s">
        <v>540</v>
      </c>
      <c r="G88" t="s">
        <v>18</v>
      </c>
      <c r="H88" s="4">
        <v>1</v>
      </c>
      <c r="I88" t="s">
        <v>541</v>
      </c>
      <c r="J88" t="s">
        <v>76</v>
      </c>
      <c r="K88" t="s">
        <v>21</v>
      </c>
      <c r="L88" t="s">
        <v>542</v>
      </c>
      <c r="M88" s="5" t="s">
        <v>543</v>
      </c>
      <c r="N88" s="8" t="str">
        <f>HYPERLINK("https://www.kir.hu/okmfit/getJelentes.aspx?tip=t&amp;id=029216&amp;th=1","Jelentések")</f>
        <v>Jelentések</v>
      </c>
    </row>
    <row r="89" spans="1:14" x14ac:dyDescent="0.25">
      <c r="A89" t="s">
        <v>544</v>
      </c>
      <c r="B89" t="s">
        <v>545</v>
      </c>
      <c r="C89">
        <v>1</v>
      </c>
      <c r="D89" s="1">
        <v>2459</v>
      </c>
      <c r="E89" t="s">
        <v>546</v>
      </c>
      <c r="F89" t="s">
        <v>547</v>
      </c>
      <c r="G89" t="s">
        <v>18</v>
      </c>
      <c r="H89" s="4">
        <v>1</v>
      </c>
      <c r="I89" t="s">
        <v>212</v>
      </c>
      <c r="J89" t="s">
        <v>213</v>
      </c>
      <c r="K89" t="s">
        <v>56</v>
      </c>
      <c r="N89" s="8" t="str">
        <f>HYPERLINK("https://www.kir.hu/okmfit/getJelentes.aspx?tip=t&amp;id=030099&amp;th=1","Jelentések")</f>
        <v>Jelentések</v>
      </c>
    </row>
    <row r="90" spans="1:14" x14ac:dyDescent="0.25">
      <c r="A90" t="s">
        <v>548</v>
      </c>
      <c r="B90" t="s">
        <v>549</v>
      </c>
      <c r="C90">
        <v>1</v>
      </c>
      <c r="D90" s="1">
        <v>5084</v>
      </c>
      <c r="E90" t="s">
        <v>550</v>
      </c>
      <c r="F90" t="s">
        <v>551</v>
      </c>
      <c r="G90" t="s">
        <v>18</v>
      </c>
      <c r="H90" s="4">
        <v>1</v>
      </c>
      <c r="I90" t="s">
        <v>552</v>
      </c>
      <c r="J90" t="s">
        <v>289</v>
      </c>
      <c r="K90" t="s">
        <v>151</v>
      </c>
      <c r="L90" t="s">
        <v>553</v>
      </c>
      <c r="M90" s="5" t="s">
        <v>554</v>
      </c>
      <c r="N90" s="8" t="str">
        <f>HYPERLINK("https://www.kir.hu/okmfit/getJelentes.aspx?tip=t&amp;id=035946&amp;th=1","Jelentések")</f>
        <v>Jelentések</v>
      </c>
    </row>
    <row r="91" spans="1:14" x14ac:dyDescent="0.25">
      <c r="A91" t="s">
        <v>555</v>
      </c>
      <c r="B91" t="s">
        <v>556</v>
      </c>
      <c r="C91">
        <v>1</v>
      </c>
      <c r="D91" s="1">
        <v>2651</v>
      </c>
      <c r="E91" t="s">
        <v>557</v>
      </c>
      <c r="F91" t="s">
        <v>67</v>
      </c>
      <c r="G91" t="s">
        <v>18</v>
      </c>
      <c r="H91" s="4">
        <v>2</v>
      </c>
      <c r="I91" t="s">
        <v>274</v>
      </c>
      <c r="J91" t="s">
        <v>20</v>
      </c>
      <c r="K91" t="s">
        <v>21</v>
      </c>
      <c r="L91" t="s">
        <v>558</v>
      </c>
      <c r="M91" s="5" t="s">
        <v>559</v>
      </c>
      <c r="N91" s="8" t="str">
        <f>HYPERLINK("https://www.kir.hu/okmfit/getJelentes.aspx?tip=t&amp;id=032184&amp;th=1","Jelentések")</f>
        <v>Jelentések</v>
      </c>
    </row>
    <row r="92" spans="1:14" x14ac:dyDescent="0.25">
      <c r="A92" t="s">
        <v>560</v>
      </c>
      <c r="B92" t="s">
        <v>561</v>
      </c>
      <c r="C92">
        <v>1</v>
      </c>
      <c r="D92" s="1">
        <v>8125</v>
      </c>
      <c r="E92" t="s">
        <v>562</v>
      </c>
      <c r="F92" t="s">
        <v>563</v>
      </c>
      <c r="G92" t="s">
        <v>18</v>
      </c>
      <c r="H92" s="4">
        <v>1</v>
      </c>
      <c r="I92" t="s">
        <v>564</v>
      </c>
      <c r="J92" t="s">
        <v>213</v>
      </c>
      <c r="K92" t="s">
        <v>56</v>
      </c>
      <c r="N92" s="8" t="str">
        <f>HYPERLINK("https://www.kir.hu/okmfit/getJelentes.aspx?tip=t&amp;id=202773&amp;th=1","Jelentések")</f>
        <v>Jelentések</v>
      </c>
    </row>
    <row r="93" spans="1:14" x14ac:dyDescent="0.25">
      <c r="A93" t="s">
        <v>565</v>
      </c>
      <c r="B93" t="s">
        <v>566</v>
      </c>
      <c r="C93">
        <v>10</v>
      </c>
      <c r="D93" s="1">
        <v>7800</v>
      </c>
      <c r="E93" t="s">
        <v>567</v>
      </c>
      <c r="F93" t="s">
        <v>568</v>
      </c>
      <c r="G93" t="s">
        <v>18</v>
      </c>
      <c r="H93" s="4">
        <v>1</v>
      </c>
      <c r="I93" t="s">
        <v>569</v>
      </c>
      <c r="J93" t="s">
        <v>88</v>
      </c>
      <c r="K93" t="s">
        <v>89</v>
      </c>
      <c r="L93" t="s">
        <v>570</v>
      </c>
      <c r="M93" s="5" t="s">
        <v>571</v>
      </c>
      <c r="N93" s="8" t="str">
        <f>HYPERLINK("https://www.kir.hu/okmfit/getJelentes.aspx?tip=t&amp;id=027402&amp;th=10","Jelentések")</f>
        <v>Jelentések</v>
      </c>
    </row>
    <row r="94" spans="1:14" x14ac:dyDescent="0.25">
      <c r="A94" t="s">
        <v>572</v>
      </c>
      <c r="B94" t="s">
        <v>573</v>
      </c>
      <c r="C94">
        <v>1</v>
      </c>
      <c r="D94" s="1">
        <v>6080</v>
      </c>
      <c r="E94" t="s">
        <v>574</v>
      </c>
      <c r="F94" t="s">
        <v>575</v>
      </c>
      <c r="G94" t="s">
        <v>18</v>
      </c>
      <c r="H94" s="4">
        <v>3</v>
      </c>
      <c r="I94" t="s">
        <v>45</v>
      </c>
      <c r="J94" t="s">
        <v>46</v>
      </c>
      <c r="K94" t="s">
        <v>47</v>
      </c>
      <c r="L94" t="s">
        <v>576</v>
      </c>
      <c r="M94" s="5" t="s">
        <v>577</v>
      </c>
      <c r="N94" s="8" t="str">
        <f>HYPERLINK("https://www.kir.hu/okmfit/getJelentes.aspx?tip=t&amp;id=027727&amp;th=1","Jelentések")</f>
        <v>Jelentések</v>
      </c>
    </row>
    <row r="95" spans="1:14" x14ac:dyDescent="0.25">
      <c r="A95" t="s">
        <v>578</v>
      </c>
      <c r="B95" t="s">
        <v>579</v>
      </c>
      <c r="C95">
        <v>1</v>
      </c>
      <c r="D95" s="1">
        <v>5053</v>
      </c>
      <c r="E95" t="s">
        <v>580</v>
      </c>
      <c r="F95" t="s">
        <v>581</v>
      </c>
      <c r="G95" t="s">
        <v>18</v>
      </c>
      <c r="H95" s="4">
        <v>1</v>
      </c>
      <c r="I95" t="s">
        <v>552</v>
      </c>
      <c r="J95" t="s">
        <v>289</v>
      </c>
      <c r="K95" t="s">
        <v>151</v>
      </c>
      <c r="L95" t="s">
        <v>582</v>
      </c>
      <c r="M95" s="5" t="s">
        <v>583</v>
      </c>
      <c r="N95" s="8" t="str">
        <f>HYPERLINK("https://www.kir.hu/okmfit/getJelentes.aspx?tip=t&amp;id=201766&amp;th=1","Jelentések")</f>
        <v>Jelentések</v>
      </c>
    </row>
    <row r="96" spans="1:14" x14ac:dyDescent="0.25">
      <c r="A96" t="s">
        <v>584</v>
      </c>
      <c r="B96" t="s">
        <v>585</v>
      </c>
      <c r="C96">
        <v>1</v>
      </c>
      <c r="D96" s="1">
        <v>2440</v>
      </c>
      <c r="E96" t="s">
        <v>586</v>
      </c>
      <c r="F96" t="s">
        <v>587</v>
      </c>
      <c r="G96" t="s">
        <v>18</v>
      </c>
      <c r="H96" s="4">
        <v>1</v>
      </c>
      <c r="I96" t="s">
        <v>588</v>
      </c>
      <c r="J96" t="s">
        <v>69</v>
      </c>
      <c r="K96" t="s">
        <v>70</v>
      </c>
      <c r="N96" s="8" t="str">
        <f>HYPERLINK("https://www.kir.hu/okmfit/getJelentes.aspx?tip=t&amp;id=032585&amp;th=1","Jelentések")</f>
        <v>Jelentések</v>
      </c>
    </row>
    <row r="97" spans="1:14" x14ac:dyDescent="0.25">
      <c r="A97" t="s">
        <v>589</v>
      </c>
      <c r="B97" t="s">
        <v>590</v>
      </c>
      <c r="C97">
        <v>1</v>
      </c>
      <c r="D97" s="1">
        <v>6725</v>
      </c>
      <c r="E97" t="s">
        <v>591</v>
      </c>
      <c r="F97" t="s">
        <v>592</v>
      </c>
      <c r="G97" t="s">
        <v>18</v>
      </c>
      <c r="H97" s="4">
        <v>5</v>
      </c>
      <c r="I97" t="s">
        <v>593</v>
      </c>
      <c r="J97" t="s">
        <v>308</v>
      </c>
      <c r="K97" t="s">
        <v>47</v>
      </c>
      <c r="L97" t="s">
        <v>594</v>
      </c>
      <c r="M97" s="5" t="s">
        <v>595</v>
      </c>
      <c r="N97" s="8" t="str">
        <f>HYPERLINK("https://www.kir.hu/okmfit/getJelentes.aspx?tip=t&amp;id=029681&amp;th=1","Jelentések")</f>
        <v>Jelentések</v>
      </c>
    </row>
    <row r="98" spans="1:14" x14ac:dyDescent="0.25">
      <c r="A98" t="s">
        <v>596</v>
      </c>
      <c r="B98" t="s">
        <v>597</v>
      </c>
      <c r="C98">
        <v>1</v>
      </c>
      <c r="D98" s="1">
        <v>5331</v>
      </c>
      <c r="E98" t="s">
        <v>598</v>
      </c>
      <c r="F98" t="s">
        <v>599</v>
      </c>
      <c r="G98" t="s">
        <v>18</v>
      </c>
      <c r="H98" s="4">
        <v>2</v>
      </c>
      <c r="I98" t="s">
        <v>327</v>
      </c>
      <c r="J98" t="s">
        <v>289</v>
      </c>
      <c r="K98" t="s">
        <v>151</v>
      </c>
      <c r="L98" t="s">
        <v>600</v>
      </c>
      <c r="M98" s="5" t="s">
        <v>601</v>
      </c>
      <c r="N98" s="8" t="str">
        <f>HYPERLINK("https://www.kir.hu/okmfit/getJelentes.aspx?tip=t&amp;id=035938&amp;th=1","Jelentések")</f>
        <v>Jelentések</v>
      </c>
    </row>
    <row r="99" spans="1:14" x14ac:dyDescent="0.25">
      <c r="A99" t="s">
        <v>602</v>
      </c>
      <c r="B99" t="s">
        <v>603</v>
      </c>
      <c r="C99">
        <v>1</v>
      </c>
      <c r="D99" s="1">
        <v>3654</v>
      </c>
      <c r="E99" t="s">
        <v>604</v>
      </c>
      <c r="F99" t="s">
        <v>605</v>
      </c>
      <c r="G99" t="s">
        <v>18</v>
      </c>
      <c r="H99" s="4">
        <v>1</v>
      </c>
      <c r="I99" t="s">
        <v>606</v>
      </c>
      <c r="J99" t="s">
        <v>76</v>
      </c>
      <c r="K99" t="s">
        <v>21</v>
      </c>
      <c r="N99" s="8" t="str">
        <f>HYPERLINK("https://www.kir.hu/okmfit/getJelentes.aspx?tip=t&amp;id=029149&amp;th=1","Jelentések")</f>
        <v>Jelentések</v>
      </c>
    </row>
    <row r="100" spans="1:14" x14ac:dyDescent="0.25">
      <c r="A100" t="s">
        <v>607</v>
      </c>
      <c r="B100" t="s">
        <v>608</v>
      </c>
      <c r="C100">
        <v>1</v>
      </c>
      <c r="D100" s="1">
        <v>5000</v>
      </c>
      <c r="E100" t="s">
        <v>609</v>
      </c>
      <c r="F100" t="s">
        <v>610</v>
      </c>
      <c r="G100" t="s">
        <v>18</v>
      </c>
      <c r="H100" s="4">
        <v>2</v>
      </c>
      <c r="I100" t="s">
        <v>552</v>
      </c>
      <c r="J100" t="s">
        <v>289</v>
      </c>
      <c r="K100" t="s">
        <v>151</v>
      </c>
      <c r="L100" t="s">
        <v>611</v>
      </c>
      <c r="M100" s="5" t="s">
        <v>612</v>
      </c>
      <c r="N100" s="8" t="str">
        <f>HYPERLINK("https://www.kir.hu/okmfit/getJelentes.aspx?tip=t&amp;id=035881&amp;th=1","Jelentések")</f>
        <v>Jelentések</v>
      </c>
    </row>
    <row r="101" spans="1:14" x14ac:dyDescent="0.25">
      <c r="A101" t="s">
        <v>613</v>
      </c>
      <c r="B101" t="s">
        <v>614</v>
      </c>
      <c r="C101">
        <v>1</v>
      </c>
      <c r="D101" s="1">
        <v>2921</v>
      </c>
      <c r="E101" t="s">
        <v>615</v>
      </c>
      <c r="F101" t="s">
        <v>616</v>
      </c>
      <c r="G101" t="s">
        <v>18</v>
      </c>
      <c r="H101" s="4">
        <v>1</v>
      </c>
      <c r="I101" t="s">
        <v>617</v>
      </c>
      <c r="J101" t="s">
        <v>368</v>
      </c>
      <c r="K101" t="s">
        <v>56</v>
      </c>
      <c r="L101" t="s">
        <v>618</v>
      </c>
      <c r="M101" s="5" t="s">
        <v>619</v>
      </c>
      <c r="N101" s="8" t="str">
        <f>HYPERLINK("https://www.kir.hu/okmfit/getJelentes.aspx?tip=t&amp;id=031822&amp;th=1","Jelentések")</f>
        <v>Jelentések</v>
      </c>
    </row>
    <row r="102" spans="1:14" x14ac:dyDescent="0.25">
      <c r="A102" t="s">
        <v>620</v>
      </c>
      <c r="B102" t="s">
        <v>621</v>
      </c>
      <c r="C102">
        <v>1</v>
      </c>
      <c r="D102" s="1">
        <v>8000</v>
      </c>
      <c r="E102" t="s">
        <v>622</v>
      </c>
      <c r="F102" t="s">
        <v>623</v>
      </c>
      <c r="G102" t="s">
        <v>18</v>
      </c>
      <c r="H102" s="4">
        <v>1</v>
      </c>
      <c r="I102" t="s">
        <v>624</v>
      </c>
      <c r="J102" t="s">
        <v>213</v>
      </c>
      <c r="K102" t="s">
        <v>56</v>
      </c>
      <c r="L102" t="s">
        <v>625</v>
      </c>
      <c r="M102" s="5" t="s">
        <v>626</v>
      </c>
      <c r="N102" s="8" t="str">
        <f>HYPERLINK("https://www.kir.hu/okmfit/getJelentes.aspx?tip=t&amp;id=200145&amp;th=1","Jelentések")</f>
        <v>Jelentések</v>
      </c>
    </row>
    <row r="103" spans="1:14" x14ac:dyDescent="0.25">
      <c r="A103" t="s">
        <v>627</v>
      </c>
      <c r="B103" t="s">
        <v>628</v>
      </c>
      <c r="C103">
        <v>1</v>
      </c>
      <c r="D103" s="1">
        <v>9094</v>
      </c>
      <c r="E103" t="s">
        <v>629</v>
      </c>
      <c r="F103" t="s">
        <v>630</v>
      </c>
      <c r="G103" t="s">
        <v>18</v>
      </c>
      <c r="H103" s="4">
        <v>2</v>
      </c>
      <c r="I103" t="s">
        <v>631</v>
      </c>
      <c r="J103" t="s">
        <v>37</v>
      </c>
      <c r="K103" t="s">
        <v>38</v>
      </c>
      <c r="N103" s="8" t="str">
        <f>HYPERLINK("https://www.kir.hu/okmfit/getJelentes.aspx?tip=t&amp;id=030612&amp;th=1","Jelentések")</f>
        <v>Jelentések</v>
      </c>
    </row>
    <row r="104" spans="1:14" x14ac:dyDescent="0.25">
      <c r="A104" t="s">
        <v>632</v>
      </c>
      <c r="B104" t="s">
        <v>633</v>
      </c>
      <c r="C104">
        <v>1</v>
      </c>
      <c r="D104" s="1">
        <v>6723</v>
      </c>
      <c r="E104" t="s">
        <v>591</v>
      </c>
      <c r="F104" t="s">
        <v>634</v>
      </c>
      <c r="G104" t="s">
        <v>18</v>
      </c>
      <c r="H104" s="4">
        <v>2</v>
      </c>
      <c r="I104" t="s">
        <v>593</v>
      </c>
      <c r="J104" t="s">
        <v>308</v>
      </c>
      <c r="K104" t="s">
        <v>47</v>
      </c>
      <c r="L104" t="s">
        <v>635</v>
      </c>
      <c r="M104" s="5" t="s">
        <v>636</v>
      </c>
      <c r="N104" s="8" t="str">
        <f>HYPERLINK("https://www.kir.hu/okmfit/getJelentes.aspx?tip=t&amp;id=029643&amp;th=1","Jelentések")</f>
        <v>Jelentések</v>
      </c>
    </row>
    <row r="105" spans="1:14" x14ac:dyDescent="0.25">
      <c r="A105" t="s">
        <v>637</v>
      </c>
      <c r="B105" t="s">
        <v>638</v>
      </c>
      <c r="C105">
        <v>2</v>
      </c>
      <c r="D105" s="1">
        <v>6066</v>
      </c>
      <c r="E105" t="s">
        <v>639</v>
      </c>
      <c r="F105" t="s">
        <v>640</v>
      </c>
      <c r="G105" t="s">
        <v>18</v>
      </c>
      <c r="H105" s="4">
        <v>2</v>
      </c>
      <c r="I105" t="s">
        <v>641</v>
      </c>
      <c r="J105" t="s">
        <v>46</v>
      </c>
      <c r="K105" t="s">
        <v>47</v>
      </c>
      <c r="L105" t="s">
        <v>262</v>
      </c>
      <c r="M105" s="5" t="s">
        <v>642</v>
      </c>
      <c r="N105" s="8" t="str">
        <f>HYPERLINK("https://www.kir.hu/okmfit/getJelentes.aspx?tip=t&amp;id=027907&amp;th=2","Jelentések")</f>
        <v>Jelentések</v>
      </c>
    </row>
    <row r="106" spans="1:14" x14ac:dyDescent="0.25">
      <c r="A106" t="s">
        <v>643</v>
      </c>
      <c r="B106" t="s">
        <v>644</v>
      </c>
      <c r="C106">
        <v>1</v>
      </c>
      <c r="D106" s="1">
        <v>4455</v>
      </c>
      <c r="E106" t="s">
        <v>645</v>
      </c>
      <c r="F106" t="s">
        <v>646</v>
      </c>
      <c r="G106" t="s">
        <v>18</v>
      </c>
      <c r="H106" s="4">
        <v>1</v>
      </c>
      <c r="I106" t="s">
        <v>647</v>
      </c>
      <c r="J106" t="s">
        <v>198</v>
      </c>
      <c r="K106" t="s">
        <v>151</v>
      </c>
      <c r="N106" s="8" t="str">
        <f>HYPERLINK("https://www.kir.hu/okmfit/getJelentes.aspx?tip=t&amp;id=033633&amp;th=1","Jelentések")</f>
        <v>Jelentések</v>
      </c>
    </row>
    <row r="107" spans="1:14" x14ac:dyDescent="0.25">
      <c r="A107" t="s">
        <v>648</v>
      </c>
      <c r="B107" t="s">
        <v>649</v>
      </c>
      <c r="C107">
        <v>5</v>
      </c>
      <c r="D107" s="1">
        <v>4463</v>
      </c>
      <c r="E107" t="s">
        <v>650</v>
      </c>
      <c r="F107" t="s">
        <v>651</v>
      </c>
      <c r="G107" t="s">
        <v>18</v>
      </c>
      <c r="H107" s="4">
        <v>1</v>
      </c>
      <c r="I107" t="s">
        <v>652</v>
      </c>
      <c r="J107" t="s">
        <v>198</v>
      </c>
      <c r="K107" t="s">
        <v>151</v>
      </c>
      <c r="L107" t="s">
        <v>653</v>
      </c>
      <c r="M107" s="5" t="s">
        <v>654</v>
      </c>
      <c r="N107" s="8" t="str">
        <f>HYPERLINK("https://www.kir.hu/okmfit/getJelentes.aspx?tip=t&amp;id=033597&amp;th=5","Jelentések")</f>
        <v>Jelentések</v>
      </c>
    </row>
    <row r="108" spans="1:14" x14ac:dyDescent="0.25">
      <c r="A108" t="s">
        <v>655</v>
      </c>
      <c r="B108" t="s">
        <v>656</v>
      </c>
      <c r="C108">
        <v>1</v>
      </c>
      <c r="D108" s="1">
        <v>3587</v>
      </c>
      <c r="E108" t="s">
        <v>657</v>
      </c>
      <c r="F108" t="s">
        <v>658</v>
      </c>
      <c r="G108" t="s">
        <v>18</v>
      </c>
      <c r="H108" s="4">
        <v>1</v>
      </c>
      <c r="I108" t="s">
        <v>659</v>
      </c>
      <c r="J108" t="s">
        <v>76</v>
      </c>
      <c r="K108" t="s">
        <v>21</v>
      </c>
      <c r="L108" t="s">
        <v>660</v>
      </c>
      <c r="M108" s="5" t="s">
        <v>661</v>
      </c>
      <c r="N108" s="8" t="str">
        <f>HYPERLINK("https://www.kir.hu/okmfit/getJelentes.aspx?tip=t&amp;id=029080&amp;th=1","Jelentések")</f>
        <v>Jelentések</v>
      </c>
    </row>
    <row r="109" spans="1:14" x14ac:dyDescent="0.25">
      <c r="A109" t="s">
        <v>662</v>
      </c>
      <c r="B109" t="s">
        <v>663</v>
      </c>
      <c r="C109">
        <v>1</v>
      </c>
      <c r="D109" s="1">
        <v>2316</v>
      </c>
      <c r="E109" t="s">
        <v>664</v>
      </c>
      <c r="F109" t="s">
        <v>665</v>
      </c>
      <c r="G109" t="s">
        <v>18</v>
      </c>
      <c r="H109" s="4">
        <v>1</v>
      </c>
      <c r="I109" t="s">
        <v>666</v>
      </c>
      <c r="J109" t="s">
        <v>69</v>
      </c>
      <c r="K109" t="s">
        <v>70</v>
      </c>
      <c r="L109" t="s">
        <v>667</v>
      </c>
      <c r="M109" s="5" t="s">
        <v>668</v>
      </c>
      <c r="N109" s="8" t="str">
        <f>HYPERLINK("https://www.kir.hu/okmfit/getJelentes.aspx?tip=t&amp;id=032472&amp;th=1","Jelentések")</f>
        <v>Jelentések</v>
      </c>
    </row>
    <row r="110" spans="1:14" x14ac:dyDescent="0.25">
      <c r="A110" t="s">
        <v>669</v>
      </c>
      <c r="B110" t="s">
        <v>670</v>
      </c>
      <c r="C110">
        <v>1</v>
      </c>
      <c r="D110" s="1">
        <v>8564</v>
      </c>
      <c r="E110" t="s">
        <v>671</v>
      </c>
      <c r="F110" t="s">
        <v>672</v>
      </c>
      <c r="G110" t="s">
        <v>18</v>
      </c>
      <c r="H110" s="4">
        <v>2</v>
      </c>
      <c r="I110" t="s">
        <v>673</v>
      </c>
      <c r="J110" t="s">
        <v>55</v>
      </c>
      <c r="K110" t="s">
        <v>56</v>
      </c>
      <c r="L110" t="s">
        <v>674</v>
      </c>
      <c r="M110" s="5" t="s">
        <v>675</v>
      </c>
      <c r="N110" s="8" t="str">
        <f>HYPERLINK("https://www.kir.hu/okmfit/getJelentes.aspx?tip=t&amp;id=037098&amp;th=1","Jelentések")</f>
        <v>Jelentések</v>
      </c>
    </row>
    <row r="111" spans="1:14" x14ac:dyDescent="0.25">
      <c r="A111" t="s">
        <v>676</v>
      </c>
      <c r="B111" t="s">
        <v>677</v>
      </c>
      <c r="C111">
        <v>1</v>
      </c>
      <c r="D111" s="1">
        <v>1043</v>
      </c>
      <c r="E111" t="s">
        <v>61</v>
      </c>
      <c r="F111" t="s">
        <v>678</v>
      </c>
      <c r="G111" t="s">
        <v>18</v>
      </c>
      <c r="H111" s="4">
        <v>1</v>
      </c>
      <c r="I111" t="s">
        <v>63</v>
      </c>
      <c r="J111" t="s">
        <v>61</v>
      </c>
      <c r="K111" t="s">
        <v>61</v>
      </c>
      <c r="L111" t="s">
        <v>679</v>
      </c>
      <c r="M111" s="5" t="s">
        <v>680</v>
      </c>
      <c r="N111" s="8" t="str">
        <f>HYPERLINK("https://www.kir.hu/okmfit/getJelentes.aspx?tip=t&amp;id=034868&amp;th=1","Jelentések")</f>
        <v>Jelentések</v>
      </c>
    </row>
    <row r="112" spans="1:14" x14ac:dyDescent="0.25">
      <c r="A112" t="s">
        <v>681</v>
      </c>
      <c r="B112" t="s">
        <v>682</v>
      </c>
      <c r="C112">
        <v>2</v>
      </c>
      <c r="D112" s="1">
        <v>3980</v>
      </c>
      <c r="E112" t="s">
        <v>525</v>
      </c>
      <c r="F112" t="s">
        <v>683</v>
      </c>
      <c r="G112" t="s">
        <v>18</v>
      </c>
      <c r="H112" s="4">
        <v>2</v>
      </c>
      <c r="I112" t="s">
        <v>527</v>
      </c>
      <c r="J112" t="s">
        <v>76</v>
      </c>
      <c r="K112" t="s">
        <v>21</v>
      </c>
      <c r="N112" s="8" t="str">
        <f>HYPERLINK("https://www.kir.hu/okmfit/getJelentes.aspx?tip=t&amp;id=201594&amp;th=2","Jelentések")</f>
        <v>Jelentések</v>
      </c>
    </row>
    <row r="113" spans="1:14" x14ac:dyDescent="0.25">
      <c r="A113" t="s">
        <v>684</v>
      </c>
      <c r="B113" t="s">
        <v>685</v>
      </c>
      <c r="C113">
        <v>1</v>
      </c>
      <c r="D113" s="1">
        <v>2600</v>
      </c>
      <c r="E113" t="s">
        <v>686</v>
      </c>
      <c r="F113" t="s">
        <v>687</v>
      </c>
      <c r="G113" t="s">
        <v>18</v>
      </c>
      <c r="H113" s="4">
        <v>2</v>
      </c>
      <c r="I113" t="s">
        <v>688</v>
      </c>
      <c r="J113" t="s">
        <v>69</v>
      </c>
      <c r="K113" t="s">
        <v>70</v>
      </c>
      <c r="L113" t="s">
        <v>689</v>
      </c>
      <c r="M113" s="5" t="s">
        <v>690</v>
      </c>
      <c r="N113" s="8" t="str">
        <f>HYPERLINK("https://www.kir.hu/okmfit/getJelentes.aspx?tip=t&amp;id=037733&amp;th=1","Jelentések")</f>
        <v>Jelentések</v>
      </c>
    </row>
    <row r="114" spans="1:14" x14ac:dyDescent="0.25">
      <c r="A114" t="s">
        <v>691</v>
      </c>
      <c r="B114" t="s">
        <v>692</v>
      </c>
      <c r="C114">
        <v>1</v>
      </c>
      <c r="D114" s="1">
        <v>8721</v>
      </c>
      <c r="E114" t="s">
        <v>693</v>
      </c>
      <c r="F114" t="s">
        <v>694</v>
      </c>
      <c r="G114" t="s">
        <v>18</v>
      </c>
      <c r="H114" s="4">
        <v>1</v>
      </c>
      <c r="I114" t="s">
        <v>695</v>
      </c>
      <c r="J114" t="s">
        <v>316</v>
      </c>
      <c r="K114" t="s">
        <v>89</v>
      </c>
      <c r="L114" t="s">
        <v>696</v>
      </c>
      <c r="M114" s="5" t="s">
        <v>697</v>
      </c>
      <c r="N114" s="8" t="str">
        <f>HYPERLINK("https://www.kir.hu/okmfit/getJelentes.aspx?tip=t&amp;id=034079&amp;th=1","Jelentések")</f>
        <v>Jelentések</v>
      </c>
    </row>
    <row r="115" spans="1:14" x14ac:dyDescent="0.25">
      <c r="A115" t="s">
        <v>698</v>
      </c>
      <c r="B115" t="s">
        <v>699</v>
      </c>
      <c r="C115">
        <v>1</v>
      </c>
      <c r="D115" s="1">
        <v>2500</v>
      </c>
      <c r="E115" t="s">
        <v>700</v>
      </c>
      <c r="F115" t="s">
        <v>701</v>
      </c>
      <c r="G115" t="s">
        <v>18</v>
      </c>
      <c r="H115" s="4">
        <v>1</v>
      </c>
      <c r="I115" t="s">
        <v>702</v>
      </c>
      <c r="J115" t="s">
        <v>368</v>
      </c>
      <c r="K115" t="s">
        <v>56</v>
      </c>
      <c r="L115" t="s">
        <v>703</v>
      </c>
      <c r="M115" s="5" t="s">
        <v>704</v>
      </c>
      <c r="N115" s="8" t="str">
        <f>HYPERLINK("https://www.kir.hu/okmfit/getJelentes.aspx?tip=t&amp;id=031814&amp;th=1","Jelentések")</f>
        <v>Jelentések</v>
      </c>
    </row>
    <row r="116" spans="1:14" x14ac:dyDescent="0.25">
      <c r="A116" t="s">
        <v>705</v>
      </c>
      <c r="B116" t="s">
        <v>706</v>
      </c>
      <c r="C116">
        <v>1</v>
      </c>
      <c r="D116" s="1">
        <v>8900</v>
      </c>
      <c r="E116" t="s">
        <v>707</v>
      </c>
      <c r="F116" t="s">
        <v>708</v>
      </c>
      <c r="G116" t="s">
        <v>18</v>
      </c>
      <c r="H116" s="4">
        <v>4</v>
      </c>
      <c r="I116" t="s">
        <v>534</v>
      </c>
      <c r="J116" t="s">
        <v>360</v>
      </c>
      <c r="K116" t="s">
        <v>38</v>
      </c>
      <c r="L116" t="s">
        <v>709</v>
      </c>
      <c r="M116" s="5" t="s">
        <v>710</v>
      </c>
      <c r="N116" s="8" t="str">
        <f>HYPERLINK("https://www.kir.hu/okmfit/getJelentes.aspx?tip=t&amp;id=037515&amp;th=1","Jelentések")</f>
        <v>Jelentések</v>
      </c>
    </row>
    <row r="117" spans="1:14" x14ac:dyDescent="0.25">
      <c r="A117" t="s">
        <v>711</v>
      </c>
      <c r="B117" t="s">
        <v>712</v>
      </c>
      <c r="C117">
        <v>1</v>
      </c>
      <c r="D117" s="1">
        <v>8123</v>
      </c>
      <c r="E117" t="s">
        <v>713</v>
      </c>
      <c r="F117" t="s">
        <v>714</v>
      </c>
      <c r="G117" t="s">
        <v>18</v>
      </c>
      <c r="H117" s="4">
        <v>1</v>
      </c>
      <c r="I117" t="s">
        <v>624</v>
      </c>
      <c r="J117" t="s">
        <v>213</v>
      </c>
      <c r="K117" t="s">
        <v>56</v>
      </c>
      <c r="L117" t="s">
        <v>715</v>
      </c>
      <c r="M117" s="5" t="s">
        <v>716</v>
      </c>
      <c r="N117" s="8" t="str">
        <f>HYPERLINK("https://www.kir.hu/okmfit/getJelentes.aspx?tip=t&amp;id=201605&amp;th=1","Jelentések")</f>
        <v>Jelentések</v>
      </c>
    </row>
    <row r="118" spans="1:14" x14ac:dyDescent="0.25">
      <c r="A118" t="s">
        <v>717</v>
      </c>
      <c r="B118" t="s">
        <v>718</v>
      </c>
      <c r="C118">
        <v>1</v>
      </c>
      <c r="D118" s="1">
        <v>1121</v>
      </c>
      <c r="E118" t="s">
        <v>61</v>
      </c>
      <c r="F118" t="s">
        <v>719</v>
      </c>
      <c r="G118" t="s">
        <v>18</v>
      </c>
      <c r="H118" s="4">
        <v>1</v>
      </c>
      <c r="I118" t="s">
        <v>720</v>
      </c>
      <c r="J118" t="s">
        <v>61</v>
      </c>
      <c r="K118" t="s">
        <v>61</v>
      </c>
      <c r="L118" t="s">
        <v>721</v>
      </c>
      <c r="M118" s="5" t="s">
        <v>722</v>
      </c>
      <c r="N118" s="8" t="str">
        <f>HYPERLINK("https://www.kir.hu/okmfit/getJelentes.aspx?tip=t&amp;id=035007&amp;th=1","Jelentések")</f>
        <v>Jelentések</v>
      </c>
    </row>
    <row r="119" spans="1:14" x14ac:dyDescent="0.25">
      <c r="A119" t="s">
        <v>723</v>
      </c>
      <c r="B119" t="s">
        <v>724</v>
      </c>
      <c r="C119">
        <v>1</v>
      </c>
      <c r="D119" s="1">
        <v>1142</v>
      </c>
      <c r="E119" t="s">
        <v>61</v>
      </c>
      <c r="F119" t="s">
        <v>725</v>
      </c>
      <c r="G119" t="s">
        <v>18</v>
      </c>
      <c r="H119" s="4">
        <v>3</v>
      </c>
      <c r="I119" t="s">
        <v>726</v>
      </c>
      <c r="J119" t="s">
        <v>61</v>
      </c>
      <c r="K119" t="s">
        <v>61</v>
      </c>
      <c r="L119" t="s">
        <v>727</v>
      </c>
      <c r="M119" s="5" t="s">
        <v>728</v>
      </c>
      <c r="N119" s="8" t="str">
        <f>HYPERLINK("https://www.kir.hu/okmfit/getJelentes.aspx?tip=t&amp;id=035045&amp;th=1","Jelentések")</f>
        <v>Jelentések</v>
      </c>
    </row>
    <row r="120" spans="1:14" x14ac:dyDescent="0.25">
      <c r="D120" s="1"/>
      <c r="H120" s="4"/>
    </row>
    <row r="121" spans="1:14" x14ac:dyDescent="0.25">
      <c r="D121" s="1"/>
      <c r="H121" s="4"/>
    </row>
    <row r="122" spans="1:14" x14ac:dyDescent="0.25">
      <c r="D122" s="1"/>
      <c r="H122" s="4"/>
    </row>
    <row r="123" spans="1:14" x14ac:dyDescent="0.25">
      <c r="D123" s="1"/>
      <c r="H123" s="4"/>
    </row>
    <row r="124" spans="1:14" x14ac:dyDescent="0.25">
      <c r="D124" s="1"/>
      <c r="H124" s="4"/>
    </row>
    <row r="125" spans="1:14" x14ac:dyDescent="0.25">
      <c r="D125" s="1"/>
      <c r="H125" s="4"/>
    </row>
    <row r="126" spans="1:14" x14ac:dyDescent="0.25">
      <c r="D126" s="1"/>
      <c r="H126" s="4"/>
    </row>
    <row r="127" spans="1:14" x14ac:dyDescent="0.25">
      <c r="D127" s="1"/>
      <c r="H127" s="4"/>
    </row>
    <row r="128" spans="1:14" x14ac:dyDescent="0.25">
      <c r="D128" s="1"/>
      <c r="H128" s="4"/>
    </row>
    <row r="129" spans="4:8" x14ac:dyDescent="0.25">
      <c r="D129" s="1"/>
      <c r="H129" s="4"/>
    </row>
    <row r="130" spans="4:8" x14ac:dyDescent="0.25">
      <c r="D130" s="1"/>
      <c r="H130" s="4"/>
    </row>
    <row r="131" spans="4:8" x14ac:dyDescent="0.25">
      <c r="D131" s="1"/>
      <c r="H131" s="4"/>
    </row>
    <row r="132" spans="4:8" x14ac:dyDescent="0.25">
      <c r="D132" s="1"/>
      <c r="H132" s="4"/>
    </row>
    <row r="133" spans="4:8" x14ac:dyDescent="0.25">
      <c r="D133" s="1"/>
      <c r="H133" s="4"/>
    </row>
    <row r="134" spans="4:8" x14ac:dyDescent="0.25">
      <c r="D134" s="1"/>
      <c r="H134" s="4"/>
    </row>
    <row r="135" spans="4:8" x14ac:dyDescent="0.25">
      <c r="D135" s="1"/>
      <c r="H135" s="4"/>
    </row>
    <row r="136" spans="4:8" x14ac:dyDescent="0.25">
      <c r="D136" s="1"/>
      <c r="H136" s="4"/>
    </row>
    <row r="137" spans="4:8" x14ac:dyDescent="0.25">
      <c r="D137" s="1"/>
      <c r="H137" s="4"/>
    </row>
    <row r="138" spans="4:8" x14ac:dyDescent="0.25">
      <c r="D138" s="1"/>
      <c r="H138" s="4"/>
    </row>
    <row r="139" spans="4:8" x14ac:dyDescent="0.25">
      <c r="D139" s="1"/>
      <c r="H139" s="4"/>
    </row>
    <row r="140" spans="4:8" x14ac:dyDescent="0.25">
      <c r="D140" s="1"/>
      <c r="H140" s="4"/>
    </row>
    <row r="141" spans="4:8" x14ac:dyDescent="0.25">
      <c r="D141" s="1"/>
      <c r="H141" s="4"/>
    </row>
    <row r="142" spans="4:8" x14ac:dyDescent="0.25">
      <c r="D142" s="1"/>
      <c r="H142" s="4"/>
    </row>
    <row r="143" spans="4:8" x14ac:dyDescent="0.25">
      <c r="D143" s="1"/>
      <c r="H143" s="4"/>
    </row>
    <row r="144" spans="4:8" x14ac:dyDescent="0.25">
      <c r="D144" s="1"/>
      <c r="H144" s="4"/>
    </row>
    <row r="145" spans="4:8" x14ac:dyDescent="0.25">
      <c r="D145" s="1"/>
      <c r="H145" s="4"/>
    </row>
    <row r="146" spans="4:8" x14ac:dyDescent="0.25">
      <c r="D146" s="1"/>
      <c r="H146" s="4"/>
    </row>
    <row r="147" spans="4:8" x14ac:dyDescent="0.25">
      <c r="D147" s="1"/>
      <c r="H147" s="4"/>
    </row>
    <row r="148" spans="4:8" x14ac:dyDescent="0.25">
      <c r="D148" s="1"/>
      <c r="H148" s="4"/>
    </row>
    <row r="149" spans="4:8" x14ac:dyDescent="0.25">
      <c r="D149" s="1"/>
      <c r="H149" s="4"/>
    </row>
    <row r="150" spans="4:8" x14ac:dyDescent="0.25">
      <c r="D150" s="1"/>
      <c r="H150" s="4"/>
    </row>
    <row r="151" spans="4:8" x14ac:dyDescent="0.25">
      <c r="D151" s="1"/>
      <c r="H151" s="4"/>
    </row>
    <row r="152" spans="4:8" x14ac:dyDescent="0.25">
      <c r="D152" s="1"/>
      <c r="H152" s="4"/>
    </row>
    <row r="153" spans="4:8" x14ac:dyDescent="0.25">
      <c r="D153" s="1"/>
      <c r="H153" s="4"/>
    </row>
    <row r="154" spans="4:8" x14ac:dyDescent="0.25">
      <c r="D154" s="1"/>
      <c r="H154" s="4"/>
    </row>
    <row r="155" spans="4:8" x14ac:dyDescent="0.25">
      <c r="D155" s="1"/>
      <c r="H155" s="4"/>
    </row>
    <row r="156" spans="4:8" x14ac:dyDescent="0.25">
      <c r="D156" s="1"/>
      <c r="H156" s="4"/>
    </row>
    <row r="157" spans="4:8" x14ac:dyDescent="0.25">
      <c r="D157" s="1"/>
      <c r="H157" s="4"/>
    </row>
    <row r="158" spans="4:8" x14ac:dyDescent="0.25">
      <c r="D158" s="1"/>
      <c r="H158" s="4"/>
    </row>
    <row r="159" spans="4:8" x14ac:dyDescent="0.25">
      <c r="D159" s="1"/>
      <c r="H159" s="4"/>
    </row>
    <row r="160" spans="4:8" x14ac:dyDescent="0.25">
      <c r="D160" s="1"/>
      <c r="H160" s="4"/>
    </row>
    <row r="161" spans="4:8" x14ac:dyDescent="0.25">
      <c r="D161" s="1"/>
      <c r="H161" s="4"/>
    </row>
    <row r="162" spans="4:8" x14ac:dyDescent="0.25">
      <c r="D162" s="1"/>
      <c r="H162" s="4"/>
    </row>
    <row r="163" spans="4:8" x14ac:dyDescent="0.25">
      <c r="D163" s="1"/>
      <c r="H163" s="4"/>
    </row>
    <row r="164" spans="4:8" x14ac:dyDescent="0.25">
      <c r="D164" s="1"/>
      <c r="H164" s="4"/>
    </row>
    <row r="165" spans="4:8" x14ac:dyDescent="0.25">
      <c r="D165" s="1"/>
      <c r="H165" s="4"/>
    </row>
    <row r="166" spans="4:8" x14ac:dyDescent="0.25">
      <c r="D166" s="1"/>
      <c r="H166" s="4"/>
    </row>
    <row r="167" spans="4:8" x14ac:dyDescent="0.25">
      <c r="D167" s="1"/>
      <c r="H167" s="4"/>
    </row>
    <row r="168" spans="4:8" x14ac:dyDescent="0.25">
      <c r="D168" s="1"/>
      <c r="H168" s="4"/>
    </row>
    <row r="169" spans="4:8" x14ac:dyDescent="0.25">
      <c r="D169" s="1"/>
      <c r="H169" s="4"/>
    </row>
    <row r="170" spans="4:8" x14ac:dyDescent="0.25">
      <c r="D170" s="1"/>
      <c r="H170" s="4"/>
    </row>
    <row r="171" spans="4:8" x14ac:dyDescent="0.25">
      <c r="D171" s="1"/>
      <c r="H171" s="4"/>
    </row>
    <row r="172" spans="4:8" x14ac:dyDescent="0.25">
      <c r="D172" s="1"/>
      <c r="H172" s="4"/>
    </row>
    <row r="173" spans="4:8" x14ac:dyDescent="0.25">
      <c r="D173" s="1"/>
      <c r="H173" s="4"/>
    </row>
    <row r="174" spans="4:8" x14ac:dyDescent="0.25">
      <c r="D174" s="1"/>
      <c r="H174" s="4"/>
    </row>
    <row r="175" spans="4:8" x14ac:dyDescent="0.25">
      <c r="D175" s="1"/>
      <c r="H175" s="4"/>
    </row>
    <row r="176" spans="4:8" x14ac:dyDescent="0.25">
      <c r="D176" s="1"/>
      <c r="H176" s="4"/>
    </row>
    <row r="177" spans="4:8" x14ac:dyDescent="0.25">
      <c r="D177" s="1"/>
      <c r="H177" s="4"/>
    </row>
    <row r="178" spans="4:8" x14ac:dyDescent="0.25">
      <c r="D178" s="1"/>
      <c r="H178" s="4"/>
    </row>
    <row r="179" spans="4:8" x14ac:dyDescent="0.25">
      <c r="D179" s="1"/>
      <c r="H179" s="4"/>
    </row>
    <row r="180" spans="4:8" x14ac:dyDescent="0.25">
      <c r="D180" s="1"/>
      <c r="H180" s="4"/>
    </row>
    <row r="181" spans="4:8" x14ac:dyDescent="0.25">
      <c r="D181" s="1"/>
      <c r="H181" s="4"/>
    </row>
    <row r="182" spans="4:8" x14ac:dyDescent="0.25">
      <c r="D182" s="1"/>
      <c r="H182" s="4"/>
    </row>
    <row r="183" spans="4:8" x14ac:dyDescent="0.25">
      <c r="D183" s="1"/>
      <c r="H183" s="4"/>
    </row>
    <row r="184" spans="4:8" x14ac:dyDescent="0.25">
      <c r="D184" s="1"/>
      <c r="H184" s="4"/>
    </row>
    <row r="185" spans="4:8" x14ac:dyDescent="0.25">
      <c r="D185" s="1"/>
      <c r="H185" s="4"/>
    </row>
    <row r="186" spans="4:8" x14ac:dyDescent="0.25">
      <c r="D186" s="1"/>
      <c r="H186" s="4"/>
    </row>
    <row r="187" spans="4:8" x14ac:dyDescent="0.25">
      <c r="D187" s="1"/>
      <c r="H187" s="4"/>
    </row>
    <row r="188" spans="4:8" x14ac:dyDescent="0.25">
      <c r="D188" s="1"/>
      <c r="H188" s="4"/>
    </row>
    <row r="189" spans="4:8" x14ac:dyDescent="0.25">
      <c r="D189" s="1"/>
      <c r="H189" s="4"/>
    </row>
    <row r="190" spans="4:8" x14ac:dyDescent="0.25">
      <c r="D190" s="1"/>
      <c r="H190" s="4"/>
    </row>
    <row r="191" spans="4:8" x14ac:dyDescent="0.25">
      <c r="D191" s="1"/>
      <c r="H191" s="4"/>
    </row>
    <row r="192" spans="4:8" x14ac:dyDescent="0.25">
      <c r="D192" s="1"/>
      <c r="H192" s="4"/>
    </row>
    <row r="193" spans="4:8" x14ac:dyDescent="0.25">
      <c r="D193" s="1"/>
      <c r="H193" s="4"/>
    </row>
    <row r="194" spans="4:8" x14ac:dyDescent="0.25">
      <c r="D194" s="1"/>
      <c r="H194" s="4"/>
    </row>
    <row r="195" spans="4:8" x14ac:dyDescent="0.25">
      <c r="D195" s="1"/>
      <c r="H195" s="4"/>
    </row>
    <row r="196" spans="4:8" x14ac:dyDescent="0.25">
      <c r="D196" s="1"/>
      <c r="H196" s="4"/>
    </row>
    <row r="197" spans="4:8" x14ac:dyDescent="0.25">
      <c r="D197" s="1"/>
      <c r="H197" s="4"/>
    </row>
    <row r="198" spans="4:8" x14ac:dyDescent="0.25">
      <c r="D198" s="1"/>
      <c r="H198" s="4"/>
    </row>
    <row r="199" spans="4:8" x14ac:dyDescent="0.25">
      <c r="D199" s="1"/>
      <c r="H199" s="4"/>
    </row>
    <row r="200" spans="4:8" x14ac:dyDescent="0.25">
      <c r="D200" s="1"/>
      <c r="H200" s="4"/>
    </row>
    <row r="201" spans="4:8" x14ac:dyDescent="0.25">
      <c r="D201" s="1"/>
      <c r="H201" s="4"/>
    </row>
    <row r="202" spans="4:8" x14ac:dyDescent="0.25">
      <c r="D202" s="1"/>
      <c r="H202" s="4"/>
    </row>
    <row r="203" spans="4:8" x14ac:dyDescent="0.25">
      <c r="D203" s="1"/>
      <c r="H203" s="4"/>
    </row>
    <row r="204" spans="4:8" x14ac:dyDescent="0.25">
      <c r="D204" s="1"/>
      <c r="H204" s="4"/>
    </row>
    <row r="205" spans="4:8" x14ac:dyDescent="0.25">
      <c r="D205" s="1"/>
      <c r="H205" s="4"/>
    </row>
    <row r="206" spans="4:8" x14ac:dyDescent="0.25">
      <c r="D206" s="1"/>
      <c r="H206" s="4"/>
    </row>
    <row r="207" spans="4:8" x14ac:dyDescent="0.25">
      <c r="D207" s="1"/>
      <c r="H207" s="4"/>
    </row>
    <row r="208" spans="4:8" x14ac:dyDescent="0.25">
      <c r="D208" s="1"/>
      <c r="H208" s="4"/>
    </row>
    <row r="209" spans="4:8" x14ac:dyDescent="0.25">
      <c r="D209" s="1"/>
      <c r="H209" s="4"/>
    </row>
    <row r="210" spans="4:8" x14ac:dyDescent="0.25">
      <c r="D210" s="1"/>
      <c r="H210" s="4"/>
    </row>
    <row r="211" spans="4:8" x14ac:dyDescent="0.25">
      <c r="D211" s="1"/>
      <c r="H211" s="4"/>
    </row>
    <row r="212" spans="4:8" x14ac:dyDescent="0.25">
      <c r="D212" s="1"/>
      <c r="H212" s="4"/>
    </row>
    <row r="213" spans="4:8" x14ac:dyDescent="0.25">
      <c r="D213" s="1"/>
      <c r="H213" s="4"/>
    </row>
    <row r="214" spans="4:8" x14ac:dyDescent="0.25">
      <c r="D214" s="1"/>
      <c r="H214" s="4"/>
    </row>
    <row r="215" spans="4:8" x14ac:dyDescent="0.25">
      <c r="D215" s="1"/>
      <c r="H215" s="4"/>
    </row>
    <row r="216" spans="4:8" x14ac:dyDescent="0.25">
      <c r="D216" s="1"/>
      <c r="H216" s="4"/>
    </row>
    <row r="217" spans="4:8" x14ac:dyDescent="0.25">
      <c r="D217" s="1"/>
      <c r="H217" s="4"/>
    </row>
    <row r="218" spans="4:8" x14ac:dyDescent="0.25">
      <c r="D218" s="1"/>
      <c r="H218" s="4"/>
    </row>
    <row r="219" spans="4:8" x14ac:dyDescent="0.25">
      <c r="D219" s="1"/>
      <c r="H219" s="4"/>
    </row>
    <row r="220" spans="4:8" x14ac:dyDescent="0.25">
      <c r="D220" s="1"/>
      <c r="H220" s="4"/>
    </row>
    <row r="221" spans="4:8" x14ac:dyDescent="0.25">
      <c r="D221" s="1"/>
      <c r="H221" s="4"/>
    </row>
    <row r="222" spans="4:8" x14ac:dyDescent="0.25">
      <c r="D222" s="1"/>
      <c r="H222" s="4"/>
    </row>
    <row r="223" spans="4:8" x14ac:dyDescent="0.25">
      <c r="D223" s="1"/>
      <c r="H223" s="4"/>
    </row>
    <row r="224" spans="4:8" x14ac:dyDescent="0.25">
      <c r="D224" s="1"/>
      <c r="H224" s="4"/>
    </row>
    <row r="225" spans="4:8" x14ac:dyDescent="0.25">
      <c r="D225" s="1"/>
      <c r="H225" s="4"/>
    </row>
    <row r="226" spans="4:8" x14ac:dyDescent="0.25">
      <c r="D226" s="1"/>
      <c r="H226" s="4"/>
    </row>
    <row r="227" spans="4:8" x14ac:dyDescent="0.25">
      <c r="D227" s="1"/>
      <c r="H227" s="4"/>
    </row>
    <row r="228" spans="4:8" x14ac:dyDescent="0.25">
      <c r="D228" s="1"/>
      <c r="H228" s="4"/>
    </row>
    <row r="229" spans="4:8" x14ac:dyDescent="0.25">
      <c r="D229" s="1"/>
      <c r="H229" s="4"/>
    </row>
    <row r="230" spans="4:8" x14ac:dyDescent="0.25">
      <c r="D230" s="1"/>
      <c r="H230" s="4"/>
    </row>
    <row r="231" spans="4:8" x14ac:dyDescent="0.25">
      <c r="D231" s="1"/>
      <c r="H231" s="4"/>
    </row>
    <row r="232" spans="4:8" x14ac:dyDescent="0.25">
      <c r="D232" s="1"/>
      <c r="H232" s="4"/>
    </row>
    <row r="233" spans="4:8" x14ac:dyDescent="0.25">
      <c r="D233" s="1"/>
      <c r="H233" s="4"/>
    </row>
    <row r="234" spans="4:8" x14ac:dyDescent="0.25">
      <c r="D234" s="1"/>
      <c r="H234" s="4"/>
    </row>
    <row r="235" spans="4:8" x14ac:dyDescent="0.25">
      <c r="D235" s="1"/>
      <c r="H235" s="4"/>
    </row>
    <row r="236" spans="4:8" x14ac:dyDescent="0.25">
      <c r="D236" s="1"/>
      <c r="H236" s="4"/>
    </row>
    <row r="237" spans="4:8" x14ac:dyDescent="0.25">
      <c r="D237" s="1"/>
      <c r="H237" s="4"/>
    </row>
    <row r="238" spans="4:8" x14ac:dyDescent="0.25">
      <c r="D238" s="1"/>
      <c r="H238" s="4"/>
    </row>
    <row r="239" spans="4:8" x14ac:dyDescent="0.25">
      <c r="D239" s="1"/>
      <c r="H239" s="4"/>
    </row>
    <row r="240" spans="4:8" x14ac:dyDescent="0.25">
      <c r="D240" s="1"/>
      <c r="H240" s="4"/>
    </row>
    <row r="241" spans="4:8" x14ac:dyDescent="0.25">
      <c r="D241" s="1"/>
      <c r="H241" s="4"/>
    </row>
    <row r="242" spans="4:8" x14ac:dyDescent="0.25">
      <c r="D242" s="1"/>
      <c r="H242" s="4"/>
    </row>
    <row r="243" spans="4:8" x14ac:dyDescent="0.25">
      <c r="D243" s="1"/>
      <c r="H243" s="4"/>
    </row>
    <row r="244" spans="4:8" x14ac:dyDescent="0.25">
      <c r="D244" s="1"/>
      <c r="H244" s="4"/>
    </row>
    <row r="245" spans="4:8" x14ac:dyDescent="0.25">
      <c r="D245" s="1"/>
      <c r="H245" s="4"/>
    </row>
    <row r="246" spans="4:8" x14ac:dyDescent="0.25">
      <c r="D246" s="1"/>
      <c r="H246" s="4"/>
    </row>
    <row r="247" spans="4:8" x14ac:dyDescent="0.25">
      <c r="D247" s="1"/>
      <c r="H247" s="4"/>
    </row>
    <row r="248" spans="4:8" x14ac:dyDescent="0.25">
      <c r="D248" s="1"/>
      <c r="H248" s="4"/>
    </row>
    <row r="249" spans="4:8" x14ac:dyDescent="0.25">
      <c r="D249" s="1"/>
      <c r="H249" s="4"/>
    </row>
    <row r="250" spans="4:8" x14ac:dyDescent="0.25">
      <c r="D250" s="1"/>
      <c r="H250" s="4"/>
    </row>
    <row r="251" spans="4:8" x14ac:dyDescent="0.25">
      <c r="D251" s="1"/>
      <c r="H251" s="4"/>
    </row>
    <row r="252" spans="4:8" x14ac:dyDescent="0.25">
      <c r="D252" s="1"/>
      <c r="H252" s="4"/>
    </row>
    <row r="253" spans="4:8" x14ac:dyDescent="0.25">
      <c r="D253" s="1"/>
      <c r="H253" s="4"/>
    </row>
    <row r="254" spans="4:8" x14ac:dyDescent="0.25">
      <c r="D254" s="1"/>
      <c r="H254" s="4"/>
    </row>
    <row r="255" spans="4:8" x14ac:dyDescent="0.25">
      <c r="D255" s="1"/>
      <c r="H255" s="4"/>
    </row>
    <row r="256" spans="4:8" x14ac:dyDescent="0.25">
      <c r="D256" s="1"/>
      <c r="H256" s="4"/>
    </row>
    <row r="257" spans="4:8" x14ac:dyDescent="0.25">
      <c r="D257" s="1"/>
      <c r="H257" s="4"/>
    </row>
    <row r="258" spans="4:8" x14ac:dyDescent="0.25">
      <c r="D258" s="1"/>
      <c r="H258" s="4"/>
    </row>
    <row r="259" spans="4:8" x14ac:dyDescent="0.25">
      <c r="D259" s="1"/>
      <c r="H259" s="4"/>
    </row>
    <row r="260" spans="4:8" x14ac:dyDescent="0.25">
      <c r="D260" s="1"/>
      <c r="H260" s="4"/>
    </row>
    <row r="261" spans="4:8" x14ac:dyDescent="0.25">
      <c r="D261" s="1"/>
      <c r="H261" s="4"/>
    </row>
    <row r="262" spans="4:8" x14ac:dyDescent="0.25">
      <c r="D262" s="1"/>
      <c r="H262" s="4"/>
    </row>
    <row r="263" spans="4:8" x14ac:dyDescent="0.25">
      <c r="D263" s="1"/>
      <c r="H263" s="4"/>
    </row>
    <row r="264" spans="4:8" x14ac:dyDescent="0.25">
      <c r="D264" s="1"/>
      <c r="H264" s="4"/>
    </row>
    <row r="265" spans="4:8" x14ac:dyDescent="0.25">
      <c r="D265" s="1"/>
      <c r="H265" s="4"/>
    </row>
    <row r="266" spans="4:8" x14ac:dyDescent="0.25">
      <c r="D266" s="1"/>
      <c r="H266" s="4"/>
    </row>
    <row r="267" spans="4:8" x14ac:dyDescent="0.25">
      <c r="D267" s="1"/>
      <c r="H267" s="4"/>
    </row>
    <row r="268" spans="4:8" x14ac:dyDescent="0.25">
      <c r="D268" s="1"/>
      <c r="H268" s="4"/>
    </row>
    <row r="269" spans="4:8" x14ac:dyDescent="0.25">
      <c r="D269" s="1"/>
      <c r="H269" s="4"/>
    </row>
    <row r="270" spans="4:8" x14ac:dyDescent="0.25">
      <c r="D270" s="1"/>
      <c r="H270" s="4"/>
    </row>
    <row r="271" spans="4:8" x14ac:dyDescent="0.25">
      <c r="D271" s="1"/>
      <c r="H271" s="4"/>
    </row>
    <row r="272" spans="4:8" x14ac:dyDescent="0.25">
      <c r="D272" s="1"/>
      <c r="H272" s="4"/>
    </row>
    <row r="273" spans="4:8" x14ac:dyDescent="0.25">
      <c r="D273" s="1"/>
      <c r="H273" s="4"/>
    </row>
    <row r="274" spans="4:8" x14ac:dyDescent="0.25">
      <c r="D274" s="1"/>
      <c r="H274" s="4"/>
    </row>
    <row r="275" spans="4:8" x14ac:dyDescent="0.25">
      <c r="D275" s="1"/>
      <c r="H275" s="4"/>
    </row>
    <row r="276" spans="4:8" x14ac:dyDescent="0.25">
      <c r="D276" s="1"/>
      <c r="H276" s="4"/>
    </row>
    <row r="277" spans="4:8" x14ac:dyDescent="0.25">
      <c r="D277" s="1"/>
      <c r="H277" s="4"/>
    </row>
    <row r="278" spans="4:8" x14ac:dyDescent="0.25">
      <c r="D278" s="1"/>
      <c r="H278" s="4"/>
    </row>
    <row r="279" spans="4:8" x14ac:dyDescent="0.25">
      <c r="D279" s="1"/>
      <c r="H279" s="4"/>
    </row>
    <row r="280" spans="4:8" x14ac:dyDescent="0.25">
      <c r="D280" s="1"/>
      <c r="H280" s="4"/>
    </row>
    <row r="281" spans="4:8" x14ac:dyDescent="0.25">
      <c r="D281" s="1"/>
      <c r="H281" s="4"/>
    </row>
    <row r="282" spans="4:8" x14ac:dyDescent="0.25">
      <c r="D282" s="1"/>
      <c r="H282" s="4"/>
    </row>
    <row r="283" spans="4:8" x14ac:dyDescent="0.25">
      <c r="D283" s="1"/>
      <c r="H283" s="4"/>
    </row>
    <row r="284" spans="4:8" x14ac:dyDescent="0.25">
      <c r="D284" s="1"/>
      <c r="H284" s="4"/>
    </row>
    <row r="285" spans="4:8" x14ac:dyDescent="0.25">
      <c r="D285" s="1"/>
      <c r="H285" s="4"/>
    </row>
    <row r="286" spans="4:8" x14ac:dyDescent="0.25">
      <c r="D286" s="1"/>
      <c r="H286" s="4"/>
    </row>
    <row r="287" spans="4:8" x14ac:dyDescent="0.25">
      <c r="D287" s="1"/>
      <c r="H287" s="4"/>
    </row>
    <row r="288" spans="4:8" x14ac:dyDescent="0.25">
      <c r="D288" s="1"/>
      <c r="H288" s="4"/>
    </row>
    <row r="289" spans="4:8" x14ac:dyDescent="0.25">
      <c r="D289" s="1"/>
      <c r="H289" s="4"/>
    </row>
    <row r="290" spans="4:8" x14ac:dyDescent="0.25">
      <c r="D290" s="1"/>
      <c r="H290" s="4"/>
    </row>
    <row r="291" spans="4:8" x14ac:dyDescent="0.25">
      <c r="D291" s="1"/>
      <c r="H291" s="4"/>
    </row>
    <row r="292" spans="4:8" x14ac:dyDescent="0.25">
      <c r="D292" s="1"/>
      <c r="H292" s="4"/>
    </row>
    <row r="293" spans="4:8" x14ac:dyDescent="0.25">
      <c r="D293" s="1"/>
      <c r="H293" s="4"/>
    </row>
    <row r="294" spans="4:8" x14ac:dyDescent="0.25">
      <c r="D294" s="1"/>
      <c r="H294" s="4"/>
    </row>
    <row r="295" spans="4:8" x14ac:dyDescent="0.25">
      <c r="D295" s="1"/>
      <c r="H295" s="4"/>
    </row>
    <row r="296" spans="4:8" x14ac:dyDescent="0.25">
      <c r="D296" s="1"/>
      <c r="H296" s="4"/>
    </row>
    <row r="297" spans="4:8" x14ac:dyDescent="0.25">
      <c r="D297" s="1"/>
      <c r="H297" s="4"/>
    </row>
    <row r="298" spans="4:8" x14ac:dyDescent="0.25">
      <c r="D298" s="1"/>
      <c r="H298" s="4"/>
    </row>
    <row r="299" spans="4:8" x14ac:dyDescent="0.25">
      <c r="D299" s="1"/>
      <c r="H299" s="4"/>
    </row>
    <row r="300" spans="4:8" x14ac:dyDescent="0.25">
      <c r="D300" s="1"/>
      <c r="H300" s="4"/>
    </row>
    <row r="301" spans="4:8" x14ac:dyDescent="0.25">
      <c r="D301" s="1"/>
      <c r="H301" s="4"/>
    </row>
    <row r="302" spans="4:8" x14ac:dyDescent="0.25">
      <c r="D302" s="1"/>
      <c r="H302" s="4"/>
    </row>
    <row r="303" spans="4:8" x14ac:dyDescent="0.25">
      <c r="D303" s="1"/>
      <c r="H303" s="4"/>
    </row>
    <row r="304" spans="4:8" x14ac:dyDescent="0.25">
      <c r="D304" s="1"/>
      <c r="H304" s="4"/>
    </row>
    <row r="305" spans="4:8" x14ac:dyDescent="0.25">
      <c r="D305" s="1"/>
      <c r="H305" s="4"/>
    </row>
    <row r="306" spans="4:8" x14ac:dyDescent="0.25">
      <c r="D306" s="1"/>
      <c r="H306" s="4"/>
    </row>
    <row r="307" spans="4:8" x14ac:dyDescent="0.25">
      <c r="D307" s="1"/>
      <c r="H307" s="4"/>
    </row>
    <row r="308" spans="4:8" x14ac:dyDescent="0.25">
      <c r="D308" s="1"/>
      <c r="H308" s="4"/>
    </row>
    <row r="309" spans="4:8" x14ac:dyDescent="0.25">
      <c r="D309" s="1"/>
      <c r="H309" s="4"/>
    </row>
    <row r="310" spans="4:8" x14ac:dyDescent="0.25">
      <c r="D310" s="1"/>
      <c r="H310" s="4"/>
    </row>
    <row r="311" spans="4:8" x14ac:dyDescent="0.25">
      <c r="D311" s="1"/>
      <c r="H311" s="4"/>
    </row>
    <row r="312" spans="4:8" x14ac:dyDescent="0.25">
      <c r="D312" s="1"/>
      <c r="H312" s="4"/>
    </row>
    <row r="313" spans="4:8" x14ac:dyDescent="0.25">
      <c r="D313" s="1"/>
      <c r="H313" s="4"/>
    </row>
    <row r="314" spans="4:8" x14ac:dyDescent="0.25">
      <c r="D314" s="1"/>
      <c r="H314" s="4"/>
    </row>
    <row r="315" spans="4:8" x14ac:dyDescent="0.25">
      <c r="D315" s="1"/>
      <c r="H315" s="4"/>
    </row>
    <row r="316" spans="4:8" x14ac:dyDescent="0.25">
      <c r="D316" s="1"/>
      <c r="H316" s="4"/>
    </row>
    <row r="317" spans="4:8" x14ac:dyDescent="0.25">
      <c r="D317" s="1"/>
      <c r="H317" s="4"/>
    </row>
    <row r="318" spans="4:8" x14ac:dyDescent="0.25">
      <c r="D318" s="1"/>
      <c r="H318" s="4"/>
    </row>
    <row r="319" spans="4:8" x14ac:dyDescent="0.25">
      <c r="D319" s="1"/>
      <c r="H319" s="4"/>
    </row>
    <row r="320" spans="4:8" x14ac:dyDescent="0.25">
      <c r="D320" s="1"/>
      <c r="H320" s="4"/>
    </row>
    <row r="321" spans="4:8" x14ac:dyDescent="0.25">
      <c r="D321" s="1"/>
      <c r="H321" s="4"/>
    </row>
    <row r="322" spans="4:8" x14ac:dyDescent="0.25">
      <c r="D322" s="1"/>
      <c r="H322" s="4"/>
    </row>
    <row r="323" spans="4:8" x14ac:dyDescent="0.25">
      <c r="D323" s="1"/>
      <c r="H323" s="4"/>
    </row>
    <row r="324" spans="4:8" x14ac:dyDescent="0.25">
      <c r="D324" s="1"/>
      <c r="H324" s="4"/>
    </row>
    <row r="325" spans="4:8" x14ac:dyDescent="0.25">
      <c r="D325" s="1"/>
      <c r="H325" s="4"/>
    </row>
    <row r="326" spans="4:8" x14ac:dyDescent="0.25">
      <c r="D326" s="1"/>
      <c r="H326" s="4"/>
    </row>
    <row r="327" spans="4:8" x14ac:dyDescent="0.25">
      <c r="D327" s="1"/>
      <c r="H327" s="4"/>
    </row>
    <row r="328" spans="4:8" x14ac:dyDescent="0.25">
      <c r="D328" s="1"/>
      <c r="H328" s="4"/>
    </row>
    <row r="329" spans="4:8" x14ac:dyDescent="0.25">
      <c r="D329" s="1"/>
      <c r="H329" s="4"/>
    </row>
    <row r="330" spans="4:8" x14ac:dyDescent="0.25">
      <c r="D330" s="1"/>
      <c r="H330" s="4"/>
    </row>
    <row r="331" spans="4:8" x14ac:dyDescent="0.25">
      <c r="D331" s="1"/>
      <c r="H331" s="4"/>
    </row>
    <row r="332" spans="4:8" x14ac:dyDescent="0.25">
      <c r="D332" s="1"/>
      <c r="H332" s="4"/>
    </row>
    <row r="333" spans="4:8" x14ac:dyDescent="0.25">
      <c r="D333" s="1"/>
      <c r="H333" s="4"/>
    </row>
    <row r="334" spans="4:8" x14ac:dyDescent="0.25">
      <c r="D334" s="1"/>
      <c r="H334" s="4"/>
    </row>
    <row r="335" spans="4:8" x14ac:dyDescent="0.25">
      <c r="D335" s="1"/>
      <c r="H335" s="4"/>
    </row>
    <row r="336" spans="4:8" x14ac:dyDescent="0.25">
      <c r="D336" s="1"/>
      <c r="H336" s="4"/>
    </row>
    <row r="337" spans="4:8" x14ac:dyDescent="0.25">
      <c r="D337" s="1"/>
      <c r="H337" s="4"/>
    </row>
    <row r="338" spans="4:8" x14ac:dyDescent="0.25">
      <c r="D338" s="1"/>
      <c r="H338" s="4"/>
    </row>
    <row r="339" spans="4:8" x14ac:dyDescent="0.25">
      <c r="D339" s="1"/>
      <c r="H339" s="4"/>
    </row>
    <row r="340" spans="4:8" x14ac:dyDescent="0.25">
      <c r="D340" s="1"/>
      <c r="H340" s="4"/>
    </row>
    <row r="341" spans="4:8" x14ac:dyDescent="0.25">
      <c r="D341" s="1"/>
      <c r="H341" s="4"/>
    </row>
    <row r="342" spans="4:8" x14ac:dyDescent="0.25">
      <c r="D342" s="1"/>
      <c r="H342" s="4"/>
    </row>
    <row r="343" spans="4:8" x14ac:dyDescent="0.25">
      <c r="D343" s="1"/>
      <c r="H343" s="4"/>
    </row>
    <row r="344" spans="4:8" x14ac:dyDescent="0.25">
      <c r="D344" s="1"/>
      <c r="H344" s="4"/>
    </row>
    <row r="345" spans="4:8" x14ac:dyDescent="0.25">
      <c r="D345" s="1"/>
      <c r="H345" s="4"/>
    </row>
    <row r="346" spans="4:8" x14ac:dyDescent="0.25">
      <c r="D346" s="1"/>
      <c r="H346" s="4"/>
    </row>
    <row r="347" spans="4:8" x14ac:dyDescent="0.25">
      <c r="D347" s="1"/>
      <c r="H347" s="4"/>
    </row>
    <row r="348" spans="4:8" x14ac:dyDescent="0.25">
      <c r="D348" s="1"/>
      <c r="H348" s="4"/>
    </row>
    <row r="349" spans="4:8" x14ac:dyDescent="0.25">
      <c r="D349" s="1"/>
      <c r="H349" s="4"/>
    </row>
    <row r="350" spans="4:8" x14ac:dyDescent="0.25">
      <c r="D350" s="1"/>
      <c r="H350" s="4"/>
    </row>
    <row r="351" spans="4:8" x14ac:dyDescent="0.25">
      <c r="D351" s="1"/>
      <c r="H351" s="4"/>
    </row>
    <row r="352" spans="4:8" x14ac:dyDescent="0.25">
      <c r="D352" s="1"/>
      <c r="H352" s="4"/>
    </row>
    <row r="353" spans="4:8" x14ac:dyDescent="0.25">
      <c r="D353" s="1"/>
      <c r="H353" s="4"/>
    </row>
    <row r="354" spans="4:8" x14ac:dyDescent="0.25">
      <c r="D354" s="1"/>
      <c r="H354" s="4"/>
    </row>
    <row r="355" spans="4:8" x14ac:dyDescent="0.25">
      <c r="D355" s="1"/>
      <c r="H355" s="4"/>
    </row>
    <row r="356" spans="4:8" x14ac:dyDescent="0.25">
      <c r="D356" s="1"/>
      <c r="H356" s="4"/>
    </row>
    <row r="357" spans="4:8" x14ac:dyDescent="0.25">
      <c r="D357" s="1"/>
      <c r="H357" s="4"/>
    </row>
    <row r="358" spans="4:8" x14ac:dyDescent="0.25">
      <c r="D358" s="1"/>
      <c r="H358" s="4"/>
    </row>
    <row r="359" spans="4:8" x14ac:dyDescent="0.25">
      <c r="D359" s="1"/>
      <c r="H359" s="4"/>
    </row>
    <row r="360" spans="4:8" x14ac:dyDescent="0.25">
      <c r="D360" s="1"/>
      <c r="H360" s="4"/>
    </row>
    <row r="361" spans="4:8" x14ac:dyDescent="0.25">
      <c r="D361" s="1"/>
      <c r="H361" s="4"/>
    </row>
    <row r="362" spans="4:8" x14ac:dyDescent="0.25">
      <c r="D362" s="1"/>
      <c r="H362" s="4"/>
    </row>
    <row r="363" spans="4:8" x14ac:dyDescent="0.25">
      <c r="D363" s="1"/>
      <c r="H363" s="4"/>
    </row>
    <row r="364" spans="4:8" x14ac:dyDescent="0.25">
      <c r="D364" s="1"/>
      <c r="H364" s="4"/>
    </row>
    <row r="365" spans="4:8" x14ac:dyDescent="0.25">
      <c r="D365" s="1"/>
      <c r="H365" s="4"/>
    </row>
    <row r="366" spans="4:8" x14ac:dyDescent="0.25">
      <c r="D366" s="1"/>
      <c r="H366" s="4"/>
    </row>
    <row r="367" spans="4:8" x14ac:dyDescent="0.25">
      <c r="D367" s="1"/>
      <c r="H367" s="4"/>
    </row>
    <row r="368" spans="4:8" x14ac:dyDescent="0.25">
      <c r="D368" s="1"/>
      <c r="H368" s="4"/>
    </row>
    <row r="369" spans="4:8" x14ac:dyDescent="0.25">
      <c r="D369" s="1"/>
      <c r="H369" s="4"/>
    </row>
    <row r="370" spans="4:8" x14ac:dyDescent="0.25">
      <c r="D370" s="1"/>
      <c r="H370" s="4"/>
    </row>
    <row r="371" spans="4:8" x14ac:dyDescent="0.25">
      <c r="D371" s="1"/>
      <c r="H371" s="4"/>
    </row>
    <row r="372" spans="4:8" x14ac:dyDescent="0.25">
      <c r="D372" s="1"/>
      <c r="H372" s="4"/>
    </row>
    <row r="373" spans="4:8" x14ac:dyDescent="0.25">
      <c r="D373" s="1"/>
      <c r="H373" s="4"/>
    </row>
    <row r="374" spans="4:8" x14ac:dyDescent="0.25">
      <c r="D374" s="1"/>
      <c r="H374" s="4"/>
    </row>
    <row r="375" spans="4:8" x14ac:dyDescent="0.25">
      <c r="D375" s="1"/>
      <c r="H375" s="4"/>
    </row>
    <row r="376" spans="4:8" x14ac:dyDescent="0.25">
      <c r="D376" s="1"/>
      <c r="H376" s="4"/>
    </row>
    <row r="377" spans="4:8" x14ac:dyDescent="0.25">
      <c r="D377" s="1"/>
      <c r="H377" s="4"/>
    </row>
    <row r="378" spans="4:8" x14ac:dyDescent="0.25">
      <c r="D378" s="1"/>
      <c r="H378" s="4"/>
    </row>
    <row r="379" spans="4:8" x14ac:dyDescent="0.25">
      <c r="D379" s="1"/>
      <c r="H379" s="4"/>
    </row>
    <row r="380" spans="4:8" x14ac:dyDescent="0.25">
      <c r="D380" s="1"/>
      <c r="H380" s="4"/>
    </row>
    <row r="381" spans="4:8" x14ac:dyDescent="0.25">
      <c r="D381" s="1"/>
      <c r="H381" s="4"/>
    </row>
    <row r="382" spans="4:8" x14ac:dyDescent="0.25">
      <c r="D382" s="1"/>
      <c r="H382" s="4"/>
    </row>
    <row r="383" spans="4:8" x14ac:dyDescent="0.25">
      <c r="D383" s="1"/>
      <c r="H383" s="4"/>
    </row>
    <row r="384" spans="4:8" x14ac:dyDescent="0.25">
      <c r="D384" s="1"/>
      <c r="H384" s="4"/>
    </row>
    <row r="385" spans="4:8" x14ac:dyDescent="0.25">
      <c r="D385" s="1"/>
      <c r="H385" s="4"/>
    </row>
    <row r="386" spans="4:8" x14ac:dyDescent="0.25">
      <c r="D386" s="1"/>
      <c r="H386" s="4"/>
    </row>
    <row r="387" spans="4:8" x14ac:dyDescent="0.25">
      <c r="D387" s="1"/>
      <c r="H387" s="4"/>
    </row>
    <row r="388" spans="4:8" x14ac:dyDescent="0.25">
      <c r="D388" s="1"/>
      <c r="H388" s="4"/>
    </row>
    <row r="389" spans="4:8" x14ac:dyDescent="0.25">
      <c r="D389" s="1"/>
      <c r="H389" s="4"/>
    </row>
    <row r="390" spans="4:8" x14ac:dyDescent="0.25">
      <c r="D390" s="1"/>
      <c r="H390" s="4"/>
    </row>
    <row r="391" spans="4:8" x14ac:dyDescent="0.25">
      <c r="D391" s="1"/>
      <c r="H391" s="4"/>
    </row>
    <row r="392" spans="4:8" x14ac:dyDescent="0.25">
      <c r="D392" s="1"/>
      <c r="H392" s="4"/>
    </row>
    <row r="393" spans="4:8" x14ac:dyDescent="0.25">
      <c r="D393" s="1"/>
      <c r="H393" s="4"/>
    </row>
    <row r="394" spans="4:8" x14ac:dyDescent="0.25">
      <c r="D394" s="1"/>
      <c r="H394" s="4"/>
    </row>
    <row r="395" spans="4:8" x14ac:dyDescent="0.25">
      <c r="D395" s="1"/>
      <c r="H395" s="4"/>
    </row>
    <row r="396" spans="4:8" x14ac:dyDescent="0.25">
      <c r="D396" s="1"/>
      <c r="H396" s="4"/>
    </row>
    <row r="397" spans="4:8" x14ac:dyDescent="0.25">
      <c r="D397" s="1"/>
      <c r="H397" s="4"/>
    </row>
    <row r="398" spans="4:8" x14ac:dyDescent="0.25">
      <c r="D398" s="1"/>
      <c r="H398" s="4"/>
    </row>
    <row r="399" spans="4:8" x14ac:dyDescent="0.25">
      <c r="D399" s="1"/>
      <c r="H399" s="4"/>
    </row>
    <row r="400" spans="4:8" x14ac:dyDescent="0.25">
      <c r="D400" s="1"/>
      <c r="H400" s="4"/>
    </row>
    <row r="401" spans="4:8" x14ac:dyDescent="0.25">
      <c r="D401" s="1"/>
      <c r="H401" s="4"/>
    </row>
    <row r="402" spans="4:8" x14ac:dyDescent="0.25">
      <c r="D402" s="1"/>
      <c r="H402" s="4"/>
    </row>
    <row r="403" spans="4:8" x14ac:dyDescent="0.25">
      <c r="D403" s="1"/>
      <c r="H403" s="4"/>
    </row>
    <row r="404" spans="4:8" x14ac:dyDescent="0.25">
      <c r="D404" s="1"/>
      <c r="H404" s="4"/>
    </row>
    <row r="405" spans="4:8" x14ac:dyDescent="0.25">
      <c r="D405" s="1"/>
      <c r="H405" s="4"/>
    </row>
    <row r="406" spans="4:8" x14ac:dyDescent="0.25">
      <c r="D406" s="1"/>
      <c r="H406" s="4"/>
    </row>
    <row r="407" spans="4:8" x14ac:dyDescent="0.25">
      <c r="D407" s="1"/>
      <c r="H407" s="4"/>
    </row>
    <row r="408" spans="4:8" x14ac:dyDescent="0.25">
      <c r="D408" s="1"/>
      <c r="H408" s="4"/>
    </row>
    <row r="409" spans="4:8" x14ac:dyDescent="0.25">
      <c r="D409" s="1"/>
      <c r="H409" s="4"/>
    </row>
    <row r="410" spans="4:8" x14ac:dyDescent="0.25">
      <c r="D410" s="1"/>
      <c r="H410" s="4"/>
    </row>
    <row r="411" spans="4:8" x14ac:dyDescent="0.25">
      <c r="D411" s="1"/>
      <c r="H411" s="4"/>
    </row>
    <row r="412" spans="4:8" x14ac:dyDescent="0.25">
      <c r="D412" s="1"/>
      <c r="H412" s="4"/>
    </row>
    <row r="413" spans="4:8" x14ac:dyDescent="0.25">
      <c r="D413" s="1"/>
      <c r="H413" s="4"/>
    </row>
    <row r="414" spans="4:8" x14ac:dyDescent="0.25">
      <c r="D414" s="1"/>
      <c r="H414" s="4"/>
    </row>
    <row r="415" spans="4:8" x14ac:dyDescent="0.25">
      <c r="D415" s="1"/>
      <c r="H415" s="4"/>
    </row>
    <row r="416" spans="4:8" x14ac:dyDescent="0.25">
      <c r="D416" s="1"/>
      <c r="H416" s="4"/>
    </row>
    <row r="417" spans="4:8" x14ac:dyDescent="0.25">
      <c r="D417" s="1"/>
      <c r="H417" s="4"/>
    </row>
    <row r="418" spans="4:8" x14ac:dyDescent="0.25">
      <c r="D418" s="1"/>
      <c r="H418" s="4"/>
    </row>
    <row r="419" spans="4:8" x14ac:dyDescent="0.25">
      <c r="D419" s="1"/>
      <c r="H419" s="4"/>
    </row>
    <row r="420" spans="4:8" x14ac:dyDescent="0.25">
      <c r="D420" s="1"/>
      <c r="H420" s="4"/>
    </row>
    <row r="421" spans="4:8" x14ac:dyDescent="0.25">
      <c r="D421" s="1"/>
      <c r="H421" s="4"/>
    </row>
    <row r="422" spans="4:8" x14ac:dyDescent="0.25">
      <c r="D422" s="1"/>
      <c r="H422" s="4"/>
    </row>
    <row r="423" spans="4:8" x14ac:dyDescent="0.25">
      <c r="D423" s="1"/>
      <c r="H423" s="4"/>
    </row>
    <row r="424" spans="4:8" x14ac:dyDescent="0.25">
      <c r="D424" s="1"/>
      <c r="H424" s="4"/>
    </row>
    <row r="425" spans="4:8" x14ac:dyDescent="0.25">
      <c r="D425" s="1"/>
      <c r="H425" s="4"/>
    </row>
    <row r="426" spans="4:8" x14ac:dyDescent="0.25">
      <c r="D426" s="1"/>
      <c r="H426" s="4"/>
    </row>
    <row r="427" spans="4:8" x14ac:dyDescent="0.25">
      <c r="D427" s="1"/>
      <c r="H427" s="4"/>
    </row>
    <row r="428" spans="4:8" x14ac:dyDescent="0.25">
      <c r="D428" s="1"/>
      <c r="H428" s="4"/>
    </row>
    <row r="429" spans="4:8" x14ac:dyDescent="0.25">
      <c r="D429" s="1"/>
      <c r="H429" s="4"/>
    </row>
    <row r="430" spans="4:8" x14ac:dyDescent="0.25">
      <c r="D430" s="1"/>
      <c r="H430" s="4"/>
    </row>
    <row r="431" spans="4:8" x14ac:dyDescent="0.25">
      <c r="D431" s="1"/>
      <c r="H431" s="4"/>
    </row>
    <row r="432" spans="4:8" x14ac:dyDescent="0.25">
      <c r="D432" s="1"/>
      <c r="H432" s="4"/>
    </row>
    <row r="433" spans="4:8" x14ac:dyDescent="0.25">
      <c r="D433" s="1"/>
      <c r="H433" s="4"/>
    </row>
    <row r="434" spans="4:8" x14ac:dyDescent="0.25">
      <c r="D434" s="1"/>
      <c r="H434" s="4"/>
    </row>
    <row r="435" spans="4:8" x14ac:dyDescent="0.25">
      <c r="D435" s="1"/>
      <c r="H435" s="4"/>
    </row>
    <row r="436" spans="4:8" x14ac:dyDescent="0.25">
      <c r="D436" s="1"/>
      <c r="H436" s="4"/>
    </row>
    <row r="437" spans="4:8" x14ac:dyDescent="0.25">
      <c r="D437" s="1"/>
      <c r="H437" s="4"/>
    </row>
    <row r="438" spans="4:8" x14ac:dyDescent="0.25">
      <c r="D438" s="1"/>
      <c r="H438" s="4"/>
    </row>
    <row r="439" spans="4:8" x14ac:dyDescent="0.25">
      <c r="D439" s="1"/>
      <c r="H439" s="4"/>
    </row>
    <row r="440" spans="4:8" x14ac:dyDescent="0.25">
      <c r="D440" s="1"/>
      <c r="H440" s="4"/>
    </row>
    <row r="441" spans="4:8" x14ac:dyDescent="0.25">
      <c r="D441" s="1"/>
      <c r="H441" s="4"/>
    </row>
    <row r="442" spans="4:8" x14ac:dyDescent="0.25">
      <c r="D442" s="1"/>
      <c r="H442" s="4"/>
    </row>
    <row r="443" spans="4:8" x14ac:dyDescent="0.25">
      <c r="D443" s="1"/>
      <c r="H443" s="4"/>
    </row>
    <row r="444" spans="4:8" x14ac:dyDescent="0.25">
      <c r="D444" s="1"/>
      <c r="H444" s="4"/>
    </row>
    <row r="445" spans="4:8" x14ac:dyDescent="0.25">
      <c r="D445" s="1"/>
      <c r="H445" s="4"/>
    </row>
    <row r="446" spans="4:8" x14ac:dyDescent="0.25">
      <c r="D446" s="1"/>
      <c r="H446" s="4"/>
    </row>
    <row r="447" spans="4:8" x14ac:dyDescent="0.25">
      <c r="D447" s="1"/>
      <c r="H447" s="4"/>
    </row>
    <row r="448" spans="4:8" x14ac:dyDescent="0.25">
      <c r="D448" s="1"/>
      <c r="H448" s="4"/>
    </row>
    <row r="449" spans="4:8" x14ac:dyDescent="0.25">
      <c r="D449" s="1"/>
      <c r="H449" s="4"/>
    </row>
    <row r="450" spans="4:8" x14ac:dyDescent="0.25">
      <c r="D450" s="1"/>
      <c r="H450" s="4"/>
    </row>
    <row r="451" spans="4:8" x14ac:dyDescent="0.25">
      <c r="D451" s="1"/>
      <c r="H451" s="4"/>
    </row>
    <row r="452" spans="4:8" x14ac:dyDescent="0.25">
      <c r="D452" s="1"/>
      <c r="H452" s="4"/>
    </row>
    <row r="453" spans="4:8" x14ac:dyDescent="0.25">
      <c r="D453" s="1"/>
      <c r="H453" s="4"/>
    </row>
    <row r="454" spans="4:8" x14ac:dyDescent="0.25">
      <c r="D454" s="1"/>
      <c r="H454" s="4"/>
    </row>
    <row r="455" spans="4:8" x14ac:dyDescent="0.25">
      <c r="D455" s="1"/>
      <c r="H455" s="4"/>
    </row>
    <row r="456" spans="4:8" x14ac:dyDescent="0.25">
      <c r="D456" s="1"/>
      <c r="H456" s="4"/>
    </row>
    <row r="457" spans="4:8" x14ac:dyDescent="0.25">
      <c r="D457" s="1"/>
      <c r="H457" s="4"/>
    </row>
    <row r="458" spans="4:8" x14ac:dyDescent="0.25">
      <c r="D458" s="1"/>
      <c r="H458" s="4"/>
    </row>
    <row r="459" spans="4:8" x14ac:dyDescent="0.25">
      <c r="D459" s="1"/>
      <c r="H459" s="4"/>
    </row>
    <row r="460" spans="4:8" x14ac:dyDescent="0.25">
      <c r="D460" s="1"/>
      <c r="H460" s="4"/>
    </row>
    <row r="461" spans="4:8" x14ac:dyDescent="0.25">
      <c r="D461" s="1"/>
      <c r="H461" s="4"/>
    </row>
    <row r="462" spans="4:8" x14ac:dyDescent="0.25">
      <c r="D462" s="1"/>
      <c r="H462" s="4"/>
    </row>
    <row r="463" spans="4:8" x14ac:dyDescent="0.25">
      <c r="D463" s="1"/>
      <c r="H463" s="4"/>
    </row>
    <row r="464" spans="4:8" x14ac:dyDescent="0.25">
      <c r="D464" s="1"/>
      <c r="H464" s="4"/>
    </row>
    <row r="465" spans="4:8" x14ac:dyDescent="0.25">
      <c r="D465" s="1"/>
      <c r="H465" s="4"/>
    </row>
    <row r="466" spans="4:8" x14ac:dyDescent="0.25">
      <c r="D466" s="1"/>
      <c r="H466" s="4"/>
    </row>
    <row r="467" spans="4:8" x14ac:dyDescent="0.25">
      <c r="D467" s="1"/>
      <c r="H467" s="4"/>
    </row>
    <row r="468" spans="4:8" x14ac:dyDescent="0.25">
      <c r="D468" s="1"/>
      <c r="H468" s="4"/>
    </row>
    <row r="469" spans="4:8" x14ac:dyDescent="0.25">
      <c r="D469" s="1"/>
      <c r="H469" s="4"/>
    </row>
    <row r="470" spans="4:8" x14ac:dyDescent="0.25">
      <c r="D470" s="1"/>
      <c r="H470" s="4"/>
    </row>
    <row r="471" spans="4:8" x14ac:dyDescent="0.25">
      <c r="D471" s="1"/>
      <c r="H471" s="4"/>
    </row>
    <row r="472" spans="4:8" x14ac:dyDescent="0.25">
      <c r="D472" s="1"/>
      <c r="H472" s="4"/>
    </row>
    <row r="473" spans="4:8" x14ac:dyDescent="0.25">
      <c r="D473" s="1"/>
      <c r="H473" s="4"/>
    </row>
    <row r="474" spans="4:8" x14ac:dyDescent="0.25">
      <c r="D474" s="1"/>
      <c r="H474" s="4"/>
    </row>
    <row r="475" spans="4:8" x14ac:dyDescent="0.25">
      <c r="D475" s="1"/>
      <c r="H475" s="4"/>
    </row>
    <row r="476" spans="4:8" x14ac:dyDescent="0.25">
      <c r="D476" s="1"/>
      <c r="H476" s="4"/>
    </row>
    <row r="477" spans="4:8" x14ac:dyDescent="0.25">
      <c r="D477" s="1"/>
      <c r="H477" s="4"/>
    </row>
    <row r="478" spans="4:8" x14ac:dyDescent="0.25">
      <c r="D478" s="1"/>
      <c r="H478" s="4"/>
    </row>
    <row r="479" spans="4:8" x14ac:dyDescent="0.25">
      <c r="D479" s="1"/>
      <c r="H479" s="4"/>
    </row>
    <row r="480" spans="4:8" x14ac:dyDescent="0.25">
      <c r="D480" s="1"/>
      <c r="H480" s="4"/>
    </row>
    <row r="481" spans="4:8" x14ac:dyDescent="0.25">
      <c r="D481" s="1"/>
      <c r="H481" s="4"/>
    </row>
    <row r="482" spans="4:8" x14ac:dyDescent="0.25">
      <c r="D482" s="1"/>
      <c r="H482" s="4"/>
    </row>
    <row r="483" spans="4:8" x14ac:dyDescent="0.25">
      <c r="D483" s="1"/>
      <c r="H483" s="4"/>
    </row>
    <row r="484" spans="4:8" x14ac:dyDescent="0.25">
      <c r="D484" s="1"/>
      <c r="H484" s="4"/>
    </row>
    <row r="485" spans="4:8" x14ac:dyDescent="0.25">
      <c r="D485" s="1"/>
      <c r="H485" s="4"/>
    </row>
    <row r="486" spans="4:8" x14ac:dyDescent="0.25">
      <c r="D486" s="1"/>
      <c r="H486" s="4"/>
    </row>
    <row r="487" spans="4:8" x14ac:dyDescent="0.25">
      <c r="D487" s="1"/>
      <c r="H487" s="4"/>
    </row>
    <row r="488" spans="4:8" x14ac:dyDescent="0.25">
      <c r="D488" s="1"/>
      <c r="H488" s="4"/>
    </row>
    <row r="489" spans="4:8" x14ac:dyDescent="0.25">
      <c r="D489" s="1"/>
      <c r="H489" s="4"/>
    </row>
    <row r="490" spans="4:8" x14ac:dyDescent="0.25">
      <c r="D490" s="1"/>
      <c r="H490" s="4"/>
    </row>
    <row r="491" spans="4:8" x14ac:dyDescent="0.25">
      <c r="D491" s="1"/>
      <c r="H491" s="4"/>
    </row>
    <row r="492" spans="4:8" x14ac:dyDescent="0.25">
      <c r="D492" s="1"/>
      <c r="H492" s="4"/>
    </row>
    <row r="493" spans="4:8" x14ac:dyDescent="0.25">
      <c r="D493" s="1"/>
      <c r="H493" s="4"/>
    </row>
    <row r="494" spans="4:8" x14ac:dyDescent="0.25">
      <c r="D494" s="1"/>
      <c r="H494" s="4"/>
    </row>
    <row r="495" spans="4:8" x14ac:dyDescent="0.25">
      <c r="D495" s="1"/>
      <c r="H495" s="4"/>
    </row>
    <row r="496" spans="4:8" x14ac:dyDescent="0.25">
      <c r="D496" s="1"/>
      <c r="H496" s="4"/>
    </row>
    <row r="497" spans="4:8" x14ac:dyDescent="0.25">
      <c r="D497" s="1"/>
      <c r="H497" s="4"/>
    </row>
    <row r="498" spans="4:8" x14ac:dyDescent="0.25">
      <c r="D498" s="1"/>
      <c r="H498" s="4"/>
    </row>
    <row r="499" spans="4:8" x14ac:dyDescent="0.25">
      <c r="D499" s="1"/>
      <c r="H499" s="4"/>
    </row>
    <row r="500" spans="4:8" x14ac:dyDescent="0.25">
      <c r="D500" s="1"/>
      <c r="H500" s="4"/>
    </row>
    <row r="501" spans="4:8" x14ac:dyDescent="0.25">
      <c r="D501" s="1"/>
      <c r="H501" s="4"/>
    </row>
    <row r="502" spans="4:8" x14ac:dyDescent="0.25">
      <c r="D502" s="1"/>
      <c r="H502" s="4"/>
    </row>
    <row r="503" spans="4:8" x14ac:dyDescent="0.25">
      <c r="D503" s="1"/>
      <c r="H503" s="4"/>
    </row>
    <row r="504" spans="4:8" x14ac:dyDescent="0.25">
      <c r="D504" s="1"/>
      <c r="H504" s="4"/>
    </row>
    <row r="505" spans="4:8" x14ac:dyDescent="0.25">
      <c r="D505" s="1"/>
      <c r="H505" s="4"/>
    </row>
    <row r="506" spans="4:8" x14ac:dyDescent="0.25">
      <c r="D506" s="1"/>
      <c r="H506" s="4"/>
    </row>
    <row r="507" spans="4:8" x14ac:dyDescent="0.25">
      <c r="D507" s="1"/>
      <c r="H507" s="4"/>
    </row>
    <row r="508" spans="4:8" x14ac:dyDescent="0.25">
      <c r="D508" s="1"/>
      <c r="H508" s="4"/>
    </row>
    <row r="509" spans="4:8" x14ac:dyDescent="0.25">
      <c r="D509" s="1"/>
      <c r="H509" s="4"/>
    </row>
    <row r="510" spans="4:8" x14ac:dyDescent="0.25">
      <c r="D510" s="1"/>
      <c r="H510" s="4"/>
    </row>
    <row r="511" spans="4:8" x14ac:dyDescent="0.25">
      <c r="D511" s="1"/>
      <c r="H511" s="4"/>
    </row>
    <row r="512" spans="4:8" x14ac:dyDescent="0.25">
      <c r="D512" s="1"/>
      <c r="H512" s="4"/>
    </row>
    <row r="513" spans="4:8" x14ac:dyDescent="0.25">
      <c r="D513" s="1"/>
      <c r="H513" s="4"/>
    </row>
    <row r="514" spans="4:8" x14ac:dyDescent="0.25">
      <c r="D514" s="1"/>
      <c r="H514" s="4"/>
    </row>
    <row r="515" spans="4:8" x14ac:dyDescent="0.25">
      <c r="D515" s="1"/>
      <c r="H515" s="4"/>
    </row>
    <row r="516" spans="4:8" x14ac:dyDescent="0.25">
      <c r="D516" s="1"/>
      <c r="H516" s="4"/>
    </row>
    <row r="517" spans="4:8" x14ac:dyDescent="0.25">
      <c r="D517" s="1"/>
      <c r="H517" s="4"/>
    </row>
    <row r="518" spans="4:8" x14ac:dyDescent="0.25">
      <c r="D518" s="1"/>
      <c r="H518" s="4"/>
    </row>
    <row r="519" spans="4:8" x14ac:dyDescent="0.25">
      <c r="D519" s="1"/>
      <c r="H519" s="4"/>
    </row>
    <row r="520" spans="4:8" x14ac:dyDescent="0.25">
      <c r="D520" s="1"/>
      <c r="H520" s="4"/>
    </row>
    <row r="521" spans="4:8" x14ac:dyDescent="0.25">
      <c r="D521" s="1"/>
      <c r="H521" s="4"/>
    </row>
    <row r="522" spans="4:8" x14ac:dyDescent="0.25">
      <c r="D522" s="1"/>
      <c r="H522" s="4"/>
    </row>
    <row r="523" spans="4:8" x14ac:dyDescent="0.25">
      <c r="D523" s="1"/>
      <c r="H523" s="4"/>
    </row>
    <row r="524" spans="4:8" x14ac:dyDescent="0.25">
      <c r="D524" s="1"/>
      <c r="H524" s="4"/>
    </row>
    <row r="525" spans="4:8" x14ac:dyDescent="0.25">
      <c r="D525" s="1"/>
      <c r="H525" s="4"/>
    </row>
    <row r="526" spans="4:8" x14ac:dyDescent="0.25">
      <c r="D526" s="1"/>
      <c r="H526" s="4"/>
    </row>
    <row r="527" spans="4:8" x14ac:dyDescent="0.25">
      <c r="D527" s="1"/>
      <c r="H527" s="4"/>
    </row>
    <row r="528" spans="4:8" x14ac:dyDescent="0.25">
      <c r="D528" s="1"/>
      <c r="H528" s="4"/>
    </row>
    <row r="529" spans="4:8" x14ac:dyDescent="0.25">
      <c r="D529" s="1"/>
      <c r="H529" s="4"/>
    </row>
    <row r="530" spans="4:8" x14ac:dyDescent="0.25">
      <c r="D530" s="1"/>
      <c r="H530" s="4"/>
    </row>
    <row r="531" spans="4:8" x14ac:dyDescent="0.25">
      <c r="D531" s="1"/>
      <c r="H531" s="4"/>
    </row>
    <row r="532" spans="4:8" x14ac:dyDescent="0.25">
      <c r="D532" s="1"/>
      <c r="H532" s="4"/>
    </row>
    <row r="533" spans="4:8" x14ac:dyDescent="0.25">
      <c r="D533" s="1"/>
      <c r="H533" s="4"/>
    </row>
    <row r="534" spans="4:8" x14ac:dyDescent="0.25">
      <c r="D534" s="1"/>
      <c r="H534" s="4"/>
    </row>
    <row r="535" spans="4:8" x14ac:dyDescent="0.25">
      <c r="D535" s="1"/>
      <c r="H535" s="4"/>
    </row>
    <row r="536" spans="4:8" x14ac:dyDescent="0.25">
      <c r="D536" s="1"/>
      <c r="H536" s="4"/>
    </row>
    <row r="537" spans="4:8" x14ac:dyDescent="0.25">
      <c r="D537" s="1"/>
      <c r="H537" s="4"/>
    </row>
    <row r="538" spans="4:8" x14ac:dyDescent="0.25">
      <c r="D538" s="1"/>
      <c r="H538" s="4"/>
    </row>
    <row r="539" spans="4:8" x14ac:dyDescent="0.25">
      <c r="D539" s="1"/>
      <c r="H539" s="4"/>
    </row>
    <row r="540" spans="4:8" x14ac:dyDescent="0.25">
      <c r="D540" s="1"/>
      <c r="H540" s="4"/>
    </row>
    <row r="541" spans="4:8" x14ac:dyDescent="0.25">
      <c r="D541" s="1"/>
      <c r="H541" s="4"/>
    </row>
    <row r="542" spans="4:8" x14ac:dyDescent="0.25">
      <c r="D542" s="1"/>
      <c r="H542" s="4"/>
    </row>
    <row r="543" spans="4:8" x14ac:dyDescent="0.25">
      <c r="D543" s="1"/>
      <c r="H543" s="4"/>
    </row>
    <row r="544" spans="4:8" x14ac:dyDescent="0.25">
      <c r="D544" s="1"/>
      <c r="H544" s="4"/>
    </row>
    <row r="545" spans="4:8" x14ac:dyDescent="0.25">
      <c r="D545" s="1"/>
      <c r="H545" s="4"/>
    </row>
    <row r="546" spans="4:8" x14ac:dyDescent="0.25">
      <c r="D546" s="1"/>
      <c r="H546" s="4"/>
    </row>
    <row r="547" spans="4:8" x14ac:dyDescent="0.25">
      <c r="D547" s="1"/>
      <c r="H547" s="4"/>
    </row>
    <row r="548" spans="4:8" x14ac:dyDescent="0.25">
      <c r="D548" s="1"/>
      <c r="H548" s="4"/>
    </row>
    <row r="549" spans="4:8" x14ac:dyDescent="0.25">
      <c r="D549" s="1"/>
      <c r="H549" s="4"/>
    </row>
    <row r="550" spans="4:8" x14ac:dyDescent="0.25">
      <c r="D550" s="1"/>
      <c r="H550" s="4"/>
    </row>
    <row r="551" spans="4:8" x14ac:dyDescent="0.25">
      <c r="D551" s="1"/>
      <c r="H551" s="4"/>
    </row>
    <row r="552" spans="4:8" x14ac:dyDescent="0.25">
      <c r="D552" s="1"/>
      <c r="H552" s="4"/>
    </row>
    <row r="553" spans="4:8" x14ac:dyDescent="0.25">
      <c r="D553" s="1"/>
      <c r="H553" s="4"/>
    </row>
    <row r="554" spans="4:8" x14ac:dyDescent="0.25">
      <c r="D554" s="1"/>
      <c r="H554" s="4"/>
    </row>
    <row r="555" spans="4:8" x14ac:dyDescent="0.25">
      <c r="D555" s="1"/>
      <c r="H555" s="4"/>
    </row>
    <row r="556" spans="4:8" x14ac:dyDescent="0.25">
      <c r="D556" s="1"/>
      <c r="H556" s="4"/>
    </row>
    <row r="557" spans="4:8" x14ac:dyDescent="0.25">
      <c r="D557" s="1"/>
      <c r="H557" s="4"/>
    </row>
    <row r="558" spans="4:8" x14ac:dyDescent="0.25">
      <c r="D558" s="1"/>
      <c r="H558" s="4"/>
    </row>
    <row r="559" spans="4:8" x14ac:dyDescent="0.25">
      <c r="D559" s="1"/>
      <c r="H559" s="4"/>
    </row>
    <row r="560" spans="4:8" x14ac:dyDescent="0.25">
      <c r="D560" s="1"/>
      <c r="H560" s="4"/>
    </row>
    <row r="561" spans="4:8" x14ac:dyDescent="0.25">
      <c r="D561" s="1"/>
      <c r="H561" s="4"/>
    </row>
    <row r="562" spans="4:8" x14ac:dyDescent="0.25">
      <c r="D562" s="1"/>
      <c r="H562" s="4"/>
    </row>
    <row r="563" spans="4:8" x14ac:dyDescent="0.25">
      <c r="D563" s="1"/>
      <c r="H563" s="4"/>
    </row>
    <row r="564" spans="4:8" x14ac:dyDescent="0.25">
      <c r="D564" s="1"/>
      <c r="H564" s="4"/>
    </row>
    <row r="565" spans="4:8" x14ac:dyDescent="0.25">
      <c r="D565" s="1"/>
      <c r="H565" s="4"/>
    </row>
    <row r="566" spans="4:8" x14ac:dyDescent="0.25">
      <c r="D566" s="1"/>
      <c r="H566" s="4"/>
    </row>
    <row r="567" spans="4:8" x14ac:dyDescent="0.25">
      <c r="D567" s="1"/>
      <c r="H567" s="4"/>
    </row>
    <row r="568" spans="4:8" x14ac:dyDescent="0.25">
      <c r="D568" s="1"/>
      <c r="H568" s="4"/>
    </row>
    <row r="569" spans="4:8" x14ac:dyDescent="0.25">
      <c r="D569" s="1"/>
      <c r="H569" s="4"/>
    </row>
    <row r="570" spans="4:8" x14ac:dyDescent="0.25">
      <c r="D570" s="1"/>
      <c r="H570" s="4"/>
    </row>
    <row r="571" spans="4:8" x14ac:dyDescent="0.25">
      <c r="D571" s="1"/>
      <c r="H571" s="4"/>
    </row>
    <row r="572" spans="4:8" x14ac:dyDescent="0.25">
      <c r="D572" s="1"/>
      <c r="H572" s="4"/>
    </row>
    <row r="573" spans="4:8" x14ac:dyDescent="0.25">
      <c r="D573" s="1"/>
      <c r="H573" s="4"/>
    </row>
    <row r="574" spans="4:8" x14ac:dyDescent="0.25">
      <c r="D574" s="1"/>
      <c r="H574" s="4"/>
    </row>
    <row r="575" spans="4:8" x14ac:dyDescent="0.25">
      <c r="D575" s="1"/>
      <c r="H575" s="4"/>
    </row>
    <row r="576" spans="4:8" x14ac:dyDescent="0.25">
      <c r="D576" s="1"/>
      <c r="H576" s="4"/>
    </row>
    <row r="577" spans="4:8" x14ac:dyDescent="0.25">
      <c r="D577" s="1"/>
      <c r="H577" s="4"/>
    </row>
    <row r="578" spans="4:8" x14ac:dyDescent="0.25">
      <c r="D578" s="1"/>
      <c r="H578" s="4"/>
    </row>
    <row r="579" spans="4:8" x14ac:dyDescent="0.25">
      <c r="D579" s="1"/>
      <c r="H579" s="4"/>
    </row>
    <row r="580" spans="4:8" x14ac:dyDescent="0.25">
      <c r="D580" s="1"/>
      <c r="H580" s="4"/>
    </row>
    <row r="581" spans="4:8" x14ac:dyDescent="0.25">
      <c r="D581" s="1"/>
      <c r="H581" s="4"/>
    </row>
    <row r="582" spans="4:8" x14ac:dyDescent="0.25">
      <c r="D582" s="1"/>
      <c r="H582" s="4"/>
    </row>
    <row r="583" spans="4:8" x14ac:dyDescent="0.25">
      <c r="D583" s="1"/>
      <c r="H583" s="4"/>
    </row>
    <row r="584" spans="4:8" x14ac:dyDescent="0.25">
      <c r="D584" s="1"/>
      <c r="H584" s="4"/>
    </row>
    <row r="585" spans="4:8" x14ac:dyDescent="0.25">
      <c r="D585" s="1"/>
      <c r="H585" s="4"/>
    </row>
    <row r="586" spans="4:8" x14ac:dyDescent="0.25">
      <c r="D586" s="1"/>
      <c r="H586" s="4"/>
    </row>
    <row r="587" spans="4:8" x14ac:dyDescent="0.25">
      <c r="D587" s="1"/>
      <c r="H587" s="4"/>
    </row>
    <row r="588" spans="4:8" x14ac:dyDescent="0.25">
      <c r="D588" s="1"/>
      <c r="H588" s="4"/>
    </row>
    <row r="589" spans="4:8" x14ac:dyDescent="0.25">
      <c r="D589" s="1"/>
      <c r="H589" s="4"/>
    </row>
    <row r="590" spans="4:8" x14ac:dyDescent="0.25">
      <c r="D590" s="1"/>
      <c r="H590" s="4"/>
    </row>
    <row r="591" spans="4:8" x14ac:dyDescent="0.25">
      <c r="D591" s="1"/>
      <c r="H591" s="4"/>
    </row>
    <row r="592" spans="4:8" x14ac:dyDescent="0.25">
      <c r="D592" s="1"/>
      <c r="H592" s="4"/>
    </row>
    <row r="593" spans="4:8" x14ac:dyDescent="0.25">
      <c r="D593" s="1"/>
      <c r="H593" s="4"/>
    </row>
    <row r="594" spans="4:8" x14ac:dyDescent="0.25">
      <c r="D594" s="1"/>
      <c r="H594" s="4"/>
    </row>
    <row r="595" spans="4:8" x14ac:dyDescent="0.25">
      <c r="D595" s="1"/>
      <c r="H595" s="4"/>
    </row>
    <row r="596" spans="4:8" x14ac:dyDescent="0.25">
      <c r="D596" s="1"/>
      <c r="H596" s="4"/>
    </row>
    <row r="597" spans="4:8" x14ac:dyDescent="0.25">
      <c r="D597" s="1"/>
      <c r="H597" s="4"/>
    </row>
    <row r="598" spans="4:8" x14ac:dyDescent="0.25">
      <c r="D598" s="1"/>
      <c r="H598" s="4"/>
    </row>
    <row r="599" spans="4:8" x14ac:dyDescent="0.25">
      <c r="D599" s="1"/>
      <c r="H599" s="4"/>
    </row>
    <row r="600" spans="4:8" x14ac:dyDescent="0.25">
      <c r="D600" s="1"/>
      <c r="H600" s="4"/>
    </row>
    <row r="601" spans="4:8" x14ac:dyDescent="0.25">
      <c r="D601" s="1"/>
      <c r="H601" s="4"/>
    </row>
    <row r="602" spans="4:8" x14ac:dyDescent="0.25">
      <c r="D602" s="1"/>
      <c r="H602" s="4"/>
    </row>
    <row r="603" spans="4:8" x14ac:dyDescent="0.25">
      <c r="D603" s="1"/>
      <c r="H603" s="4"/>
    </row>
    <row r="604" spans="4:8" x14ac:dyDescent="0.25">
      <c r="D604" s="1"/>
      <c r="H604" s="4"/>
    </row>
    <row r="605" spans="4:8" x14ac:dyDescent="0.25">
      <c r="D605" s="1"/>
      <c r="H605" s="4"/>
    </row>
    <row r="606" spans="4:8" x14ac:dyDescent="0.25">
      <c r="D606" s="1"/>
      <c r="H606" s="4"/>
    </row>
    <row r="607" spans="4:8" x14ac:dyDescent="0.25">
      <c r="D607" s="1"/>
      <c r="H607" s="4"/>
    </row>
    <row r="608" spans="4:8" x14ac:dyDescent="0.25">
      <c r="D608" s="1"/>
      <c r="H608" s="4"/>
    </row>
    <row r="609" spans="4:8" x14ac:dyDescent="0.25">
      <c r="D609" s="1"/>
      <c r="H609" s="4"/>
    </row>
    <row r="610" spans="4:8" x14ac:dyDescent="0.25">
      <c r="D610" s="1"/>
      <c r="H610" s="4"/>
    </row>
    <row r="611" spans="4:8" x14ac:dyDescent="0.25">
      <c r="D611" s="1"/>
      <c r="H611" s="4"/>
    </row>
    <row r="612" spans="4:8" x14ac:dyDescent="0.25">
      <c r="D612" s="1"/>
      <c r="H612" s="4"/>
    </row>
    <row r="613" spans="4:8" x14ac:dyDescent="0.25">
      <c r="D613" s="1"/>
      <c r="H613" s="4"/>
    </row>
    <row r="614" spans="4:8" x14ac:dyDescent="0.25">
      <c r="D614" s="1"/>
      <c r="H614" s="4"/>
    </row>
    <row r="615" spans="4:8" x14ac:dyDescent="0.25">
      <c r="D615" s="1"/>
      <c r="H615" s="4"/>
    </row>
    <row r="616" spans="4:8" x14ac:dyDescent="0.25">
      <c r="D616" s="1"/>
      <c r="H616" s="4"/>
    </row>
    <row r="617" spans="4:8" x14ac:dyDescent="0.25">
      <c r="D617" s="1"/>
      <c r="H617" s="4"/>
    </row>
    <row r="618" spans="4:8" x14ac:dyDescent="0.25">
      <c r="D618" s="1"/>
      <c r="H618" s="4"/>
    </row>
    <row r="619" spans="4:8" x14ac:dyDescent="0.25">
      <c r="D619" s="1"/>
      <c r="H619" s="4"/>
    </row>
    <row r="620" spans="4:8" x14ac:dyDescent="0.25">
      <c r="D620" s="1"/>
      <c r="H620" s="4"/>
    </row>
    <row r="621" spans="4:8" x14ac:dyDescent="0.25">
      <c r="D621" s="1"/>
      <c r="H621" s="4"/>
    </row>
    <row r="622" spans="4:8" x14ac:dyDescent="0.25">
      <c r="D622" s="1"/>
      <c r="H622" s="4"/>
    </row>
    <row r="623" spans="4:8" x14ac:dyDescent="0.25">
      <c r="D623" s="1"/>
      <c r="H623" s="4"/>
    </row>
    <row r="624" spans="4:8" x14ac:dyDescent="0.25">
      <c r="D624" s="1"/>
      <c r="H624" s="4"/>
    </row>
    <row r="625" spans="4:8" x14ac:dyDescent="0.25">
      <c r="D625" s="1"/>
      <c r="H625" s="4"/>
    </row>
    <row r="626" spans="4:8" x14ac:dyDescent="0.25">
      <c r="D626" s="1"/>
      <c r="H626" s="4"/>
    </row>
    <row r="627" spans="4:8" x14ac:dyDescent="0.25">
      <c r="D627" s="1"/>
      <c r="H627" s="4"/>
    </row>
    <row r="628" spans="4:8" x14ac:dyDescent="0.25">
      <c r="D628" s="1"/>
      <c r="H628" s="4"/>
    </row>
    <row r="629" spans="4:8" x14ac:dyDescent="0.25">
      <c r="D629" s="1"/>
      <c r="H629" s="4"/>
    </row>
    <row r="630" spans="4:8" x14ac:dyDescent="0.25">
      <c r="D630" s="1"/>
      <c r="H630" s="4"/>
    </row>
    <row r="631" spans="4:8" x14ac:dyDescent="0.25">
      <c r="D631" s="1"/>
      <c r="H631" s="4"/>
    </row>
    <row r="632" spans="4:8" x14ac:dyDescent="0.25">
      <c r="D632" s="1"/>
      <c r="H632" s="4"/>
    </row>
    <row r="633" spans="4:8" x14ac:dyDescent="0.25">
      <c r="D633" s="1"/>
      <c r="H633" s="4"/>
    </row>
    <row r="634" spans="4:8" x14ac:dyDescent="0.25">
      <c r="D634" s="1"/>
      <c r="H634" s="4"/>
    </row>
    <row r="635" spans="4:8" x14ac:dyDescent="0.25">
      <c r="D635" s="1"/>
      <c r="H635" s="4"/>
    </row>
    <row r="636" spans="4:8" x14ac:dyDescent="0.25">
      <c r="D636" s="1"/>
      <c r="H636" s="4"/>
    </row>
    <row r="637" spans="4:8" x14ac:dyDescent="0.25">
      <c r="D637" s="1"/>
      <c r="H637" s="4"/>
    </row>
    <row r="638" spans="4:8" x14ac:dyDescent="0.25">
      <c r="D638" s="1"/>
      <c r="H638" s="4"/>
    </row>
    <row r="639" spans="4:8" x14ac:dyDescent="0.25">
      <c r="D639" s="1"/>
      <c r="H639" s="4"/>
    </row>
    <row r="640" spans="4:8" x14ac:dyDescent="0.25">
      <c r="D640" s="1"/>
      <c r="H640" s="4"/>
    </row>
    <row r="641" spans="4:8" x14ac:dyDescent="0.25">
      <c r="D641" s="1"/>
      <c r="H641" s="4"/>
    </row>
    <row r="642" spans="4:8" x14ac:dyDescent="0.25">
      <c r="D642" s="1"/>
      <c r="H642" s="4"/>
    </row>
    <row r="643" spans="4:8" x14ac:dyDescent="0.25">
      <c r="D643" s="1"/>
      <c r="H643" s="4"/>
    </row>
    <row r="644" spans="4:8" x14ac:dyDescent="0.25">
      <c r="D644" s="1"/>
      <c r="H644" s="4"/>
    </row>
    <row r="645" spans="4:8" x14ac:dyDescent="0.25">
      <c r="D645" s="1"/>
      <c r="H645" s="4"/>
    </row>
    <row r="646" spans="4:8" x14ac:dyDescent="0.25">
      <c r="D646" s="1"/>
      <c r="H646" s="4"/>
    </row>
    <row r="647" spans="4:8" x14ac:dyDescent="0.25">
      <c r="D647" s="1"/>
      <c r="H647" s="4"/>
    </row>
    <row r="648" spans="4:8" x14ac:dyDescent="0.25">
      <c r="D648" s="1"/>
      <c r="H648" s="4"/>
    </row>
    <row r="649" spans="4:8" x14ac:dyDescent="0.25">
      <c r="D649" s="1"/>
      <c r="H649" s="4"/>
    </row>
    <row r="650" spans="4:8" x14ac:dyDescent="0.25">
      <c r="D650" s="1"/>
      <c r="H650" s="4"/>
    </row>
    <row r="651" spans="4:8" x14ac:dyDescent="0.25">
      <c r="D651" s="1"/>
      <c r="H651" s="4"/>
    </row>
    <row r="652" spans="4:8" x14ac:dyDescent="0.25">
      <c r="D652" s="1"/>
      <c r="H652" s="4"/>
    </row>
    <row r="653" spans="4:8" x14ac:dyDescent="0.25">
      <c r="D653" s="1"/>
      <c r="H653" s="4"/>
    </row>
    <row r="654" spans="4:8" x14ac:dyDescent="0.25">
      <c r="D654" s="1"/>
      <c r="H654" s="4"/>
    </row>
    <row r="655" spans="4:8" x14ac:dyDescent="0.25">
      <c r="D655" s="1"/>
      <c r="H655" s="4"/>
    </row>
    <row r="656" spans="4:8" x14ac:dyDescent="0.25">
      <c r="D656" s="1"/>
      <c r="H656" s="4"/>
    </row>
    <row r="657" spans="4:8" x14ac:dyDescent="0.25">
      <c r="D657" s="1"/>
      <c r="H657" s="4"/>
    </row>
    <row r="658" spans="4:8" x14ac:dyDescent="0.25">
      <c r="D658" s="1"/>
      <c r="H658" s="4"/>
    </row>
    <row r="659" spans="4:8" x14ac:dyDescent="0.25">
      <c r="D659" s="1"/>
      <c r="H659" s="4"/>
    </row>
    <row r="660" spans="4:8" x14ac:dyDescent="0.25">
      <c r="D660" s="1"/>
      <c r="H660" s="4"/>
    </row>
    <row r="661" spans="4:8" x14ac:dyDescent="0.25">
      <c r="D661" s="1"/>
      <c r="H661" s="4"/>
    </row>
    <row r="662" spans="4:8" x14ac:dyDescent="0.25">
      <c r="D662" s="1"/>
      <c r="H662" s="4"/>
    </row>
    <row r="663" spans="4:8" x14ac:dyDescent="0.25">
      <c r="D663" s="1"/>
      <c r="H663" s="4"/>
    </row>
    <row r="664" spans="4:8" x14ac:dyDescent="0.25">
      <c r="D664" s="1"/>
      <c r="H664" s="4"/>
    </row>
    <row r="665" spans="4:8" x14ac:dyDescent="0.25">
      <c r="D665" s="1"/>
      <c r="H665" s="4"/>
    </row>
    <row r="666" spans="4:8" x14ac:dyDescent="0.25">
      <c r="D666" s="1"/>
      <c r="H666" s="4"/>
    </row>
    <row r="667" spans="4:8" x14ac:dyDescent="0.25">
      <c r="D667" s="1"/>
      <c r="H667" s="4"/>
    </row>
    <row r="668" spans="4:8" x14ac:dyDescent="0.25">
      <c r="D668" s="1"/>
      <c r="H668" s="4"/>
    </row>
    <row r="669" spans="4:8" x14ac:dyDescent="0.25">
      <c r="D669" s="1"/>
      <c r="H669" s="4"/>
    </row>
    <row r="670" spans="4:8" x14ac:dyDescent="0.25">
      <c r="D670" s="1"/>
      <c r="H670" s="4"/>
    </row>
    <row r="671" spans="4:8" x14ac:dyDescent="0.25">
      <c r="D671" s="1"/>
      <c r="H671" s="4"/>
    </row>
    <row r="672" spans="4:8" x14ac:dyDescent="0.25">
      <c r="D672" s="1"/>
      <c r="H672" s="4"/>
    </row>
    <row r="673" spans="4:8" x14ac:dyDescent="0.25">
      <c r="D673" s="1"/>
      <c r="H673" s="4"/>
    </row>
    <row r="674" spans="4:8" x14ac:dyDescent="0.25">
      <c r="D674" s="1"/>
      <c r="H674" s="4"/>
    </row>
    <row r="675" spans="4:8" x14ac:dyDescent="0.25">
      <c r="D675" s="1"/>
      <c r="H675" s="4"/>
    </row>
    <row r="676" spans="4:8" x14ac:dyDescent="0.25">
      <c r="D676" s="1"/>
      <c r="H676" s="4"/>
    </row>
    <row r="677" spans="4:8" x14ac:dyDescent="0.25">
      <c r="D677" s="1"/>
      <c r="H677" s="4"/>
    </row>
    <row r="678" spans="4:8" x14ac:dyDescent="0.25">
      <c r="D678" s="1"/>
      <c r="H678" s="4"/>
    </row>
    <row r="679" spans="4:8" x14ac:dyDescent="0.25">
      <c r="D679" s="1"/>
      <c r="H679" s="4"/>
    </row>
    <row r="680" spans="4:8" x14ac:dyDescent="0.25">
      <c r="D680" s="1"/>
      <c r="H680" s="4"/>
    </row>
    <row r="681" spans="4:8" x14ac:dyDescent="0.25">
      <c r="D681" s="1"/>
      <c r="H681" s="4"/>
    </row>
    <row r="682" spans="4:8" x14ac:dyDescent="0.25">
      <c r="D682" s="1"/>
      <c r="H682" s="4"/>
    </row>
    <row r="683" spans="4:8" x14ac:dyDescent="0.25">
      <c r="D683" s="1"/>
      <c r="H683" s="4"/>
    </row>
    <row r="684" spans="4:8" x14ac:dyDescent="0.25">
      <c r="D684" s="1"/>
      <c r="H684" s="4"/>
    </row>
    <row r="685" spans="4:8" x14ac:dyDescent="0.25">
      <c r="D685" s="1"/>
      <c r="H685" s="4"/>
    </row>
    <row r="686" spans="4:8" x14ac:dyDescent="0.25">
      <c r="D686" s="1"/>
      <c r="H686" s="4"/>
    </row>
    <row r="687" spans="4:8" x14ac:dyDescent="0.25">
      <c r="D687" s="1"/>
      <c r="H687" s="4"/>
    </row>
    <row r="688" spans="4:8" x14ac:dyDescent="0.25">
      <c r="D688" s="1"/>
      <c r="H688" s="4"/>
    </row>
    <row r="689" spans="4:8" x14ac:dyDescent="0.25">
      <c r="D689" s="1"/>
      <c r="H689" s="4"/>
    </row>
    <row r="690" spans="4:8" x14ac:dyDescent="0.25">
      <c r="D690" s="1"/>
      <c r="H690" s="4"/>
    </row>
    <row r="691" spans="4:8" x14ac:dyDescent="0.25">
      <c r="D691" s="1"/>
      <c r="H691" s="4"/>
    </row>
    <row r="692" spans="4:8" x14ac:dyDescent="0.25">
      <c r="D692" s="1"/>
      <c r="H692" s="4"/>
    </row>
    <row r="693" spans="4:8" x14ac:dyDescent="0.25">
      <c r="D693" s="1"/>
      <c r="H693" s="4"/>
    </row>
    <row r="694" spans="4:8" x14ac:dyDescent="0.25">
      <c r="D694" s="1"/>
      <c r="H694" s="4"/>
    </row>
    <row r="695" spans="4:8" x14ac:dyDescent="0.25">
      <c r="D695" s="1"/>
      <c r="H695" s="4"/>
    </row>
    <row r="696" spans="4:8" x14ac:dyDescent="0.25">
      <c r="D696" s="1"/>
      <c r="H696" s="4"/>
    </row>
    <row r="697" spans="4:8" x14ac:dyDescent="0.25">
      <c r="D697" s="1"/>
      <c r="H697" s="4"/>
    </row>
    <row r="698" spans="4:8" x14ac:dyDescent="0.25">
      <c r="D698" s="1"/>
      <c r="H698" s="4"/>
    </row>
    <row r="699" spans="4:8" x14ac:dyDescent="0.25">
      <c r="D699" s="1"/>
      <c r="H699" s="4"/>
    </row>
    <row r="700" spans="4:8" x14ac:dyDescent="0.25">
      <c r="D700" s="1"/>
      <c r="H700" s="4"/>
    </row>
    <row r="701" spans="4:8" x14ac:dyDescent="0.25">
      <c r="D701" s="1"/>
      <c r="H701" s="4"/>
    </row>
    <row r="702" spans="4:8" x14ac:dyDescent="0.25">
      <c r="D702" s="1"/>
      <c r="H702" s="4"/>
    </row>
    <row r="703" spans="4:8" x14ac:dyDescent="0.25">
      <c r="D703" s="1"/>
      <c r="H703" s="4"/>
    </row>
    <row r="704" spans="4:8" x14ac:dyDescent="0.25">
      <c r="D704" s="1"/>
      <c r="H704" s="4"/>
    </row>
    <row r="705" spans="4:8" x14ac:dyDescent="0.25">
      <c r="D705" s="1"/>
      <c r="H705" s="4"/>
    </row>
    <row r="706" spans="4:8" x14ac:dyDescent="0.25">
      <c r="D706" s="1"/>
      <c r="H706" s="4"/>
    </row>
    <row r="707" spans="4:8" x14ac:dyDescent="0.25">
      <c r="D707" s="1"/>
      <c r="H707" s="4"/>
    </row>
    <row r="708" spans="4:8" x14ac:dyDescent="0.25">
      <c r="D708" s="1"/>
      <c r="H708" s="4"/>
    </row>
    <row r="709" spans="4:8" x14ac:dyDescent="0.25">
      <c r="D709" s="1"/>
      <c r="H709" s="4"/>
    </row>
    <row r="710" spans="4:8" x14ac:dyDescent="0.25">
      <c r="D710" s="1"/>
      <c r="H710" s="4"/>
    </row>
    <row r="711" spans="4:8" x14ac:dyDescent="0.25">
      <c r="D711" s="1"/>
      <c r="H711" s="4"/>
    </row>
    <row r="712" spans="4:8" x14ac:dyDescent="0.25">
      <c r="D712" s="1"/>
      <c r="H712" s="4"/>
    </row>
    <row r="713" spans="4:8" x14ac:dyDescent="0.25">
      <c r="D713" s="1"/>
      <c r="H713" s="4"/>
    </row>
    <row r="714" spans="4:8" x14ac:dyDescent="0.25">
      <c r="D714" s="1"/>
      <c r="H714" s="4"/>
    </row>
    <row r="715" spans="4:8" x14ac:dyDescent="0.25">
      <c r="D715" s="1"/>
      <c r="H715" s="4"/>
    </row>
    <row r="716" spans="4:8" x14ac:dyDescent="0.25">
      <c r="D716" s="1"/>
      <c r="H716" s="4"/>
    </row>
    <row r="717" spans="4:8" x14ac:dyDescent="0.25">
      <c r="D717" s="1"/>
      <c r="H717" s="4"/>
    </row>
    <row r="718" spans="4:8" x14ac:dyDescent="0.25">
      <c r="D718" s="1"/>
      <c r="H718" s="4"/>
    </row>
    <row r="719" spans="4:8" x14ac:dyDescent="0.25">
      <c r="D719" s="1"/>
      <c r="H719" s="4"/>
    </row>
    <row r="720" spans="4:8" x14ac:dyDescent="0.25">
      <c r="D720" s="1"/>
      <c r="H720" s="4"/>
    </row>
    <row r="721" spans="4:8" x14ac:dyDescent="0.25">
      <c r="D721" s="1"/>
      <c r="H721" s="4"/>
    </row>
    <row r="722" spans="4:8" x14ac:dyDescent="0.25">
      <c r="D722" s="1"/>
      <c r="H722" s="4"/>
    </row>
    <row r="723" spans="4:8" x14ac:dyDescent="0.25">
      <c r="D723" s="1"/>
      <c r="H723" s="4"/>
    </row>
    <row r="724" spans="4:8" x14ac:dyDescent="0.25">
      <c r="D724" s="1"/>
      <c r="H724" s="4"/>
    </row>
    <row r="725" spans="4:8" x14ac:dyDescent="0.25">
      <c r="D725" s="1"/>
      <c r="H725" s="4"/>
    </row>
    <row r="726" spans="4:8" x14ac:dyDescent="0.25">
      <c r="D726" s="1"/>
      <c r="H726" s="4"/>
    </row>
    <row r="727" spans="4:8" x14ac:dyDescent="0.25">
      <c r="D727" s="1"/>
      <c r="H727" s="4"/>
    </row>
    <row r="728" spans="4:8" x14ac:dyDescent="0.25">
      <c r="D728" s="1"/>
      <c r="H728" s="4"/>
    </row>
    <row r="729" spans="4:8" x14ac:dyDescent="0.25">
      <c r="D729" s="1"/>
      <c r="H729" s="4"/>
    </row>
    <row r="730" spans="4:8" x14ac:dyDescent="0.25">
      <c r="D730" s="1"/>
      <c r="H730" s="4"/>
    </row>
    <row r="731" spans="4:8" x14ac:dyDescent="0.25">
      <c r="D731" s="1"/>
      <c r="H731" s="4"/>
    </row>
    <row r="732" spans="4:8" x14ac:dyDescent="0.25">
      <c r="D732" s="1"/>
      <c r="H732" s="4"/>
    </row>
    <row r="733" spans="4:8" x14ac:dyDescent="0.25">
      <c r="D733" s="1"/>
      <c r="H733" s="4"/>
    </row>
    <row r="734" spans="4:8" x14ac:dyDescent="0.25">
      <c r="D734" s="1"/>
      <c r="H734" s="4"/>
    </row>
    <row r="735" spans="4:8" x14ac:dyDescent="0.25">
      <c r="D735" s="1"/>
      <c r="H735" s="4"/>
    </row>
    <row r="736" spans="4:8" x14ac:dyDescent="0.25">
      <c r="D736" s="1"/>
      <c r="H736" s="4"/>
    </row>
    <row r="737" spans="4:8" x14ac:dyDescent="0.25">
      <c r="D737" s="1"/>
      <c r="H737" s="4"/>
    </row>
    <row r="738" spans="4:8" x14ac:dyDescent="0.25">
      <c r="D738" s="1"/>
      <c r="H738" s="4"/>
    </row>
    <row r="739" spans="4:8" x14ac:dyDescent="0.25">
      <c r="D739" s="1"/>
      <c r="H739" s="4"/>
    </row>
    <row r="740" spans="4:8" x14ac:dyDescent="0.25">
      <c r="D740" s="1"/>
      <c r="H740" s="4"/>
    </row>
    <row r="741" spans="4:8" x14ac:dyDescent="0.25">
      <c r="D741" s="1"/>
      <c r="H741" s="4"/>
    </row>
    <row r="742" spans="4:8" x14ac:dyDescent="0.25">
      <c r="D742" s="1"/>
      <c r="H742" s="4"/>
    </row>
    <row r="743" spans="4:8" x14ac:dyDescent="0.25">
      <c r="D743" s="1"/>
      <c r="H743" s="4"/>
    </row>
    <row r="744" spans="4:8" x14ac:dyDescent="0.25">
      <c r="D744" s="1"/>
      <c r="H744" s="4"/>
    </row>
    <row r="745" spans="4:8" x14ac:dyDescent="0.25">
      <c r="D745" s="1"/>
      <c r="H745" s="4"/>
    </row>
    <row r="746" spans="4:8" x14ac:dyDescent="0.25">
      <c r="D746" s="1"/>
      <c r="H746" s="4"/>
    </row>
    <row r="747" spans="4:8" x14ac:dyDescent="0.25">
      <c r="D747" s="1"/>
      <c r="H747" s="4"/>
    </row>
    <row r="748" spans="4:8" x14ac:dyDescent="0.25">
      <c r="D748" s="1"/>
      <c r="H748" s="4"/>
    </row>
    <row r="749" spans="4:8" x14ac:dyDescent="0.25">
      <c r="D749" s="1"/>
      <c r="H749" s="4"/>
    </row>
    <row r="750" spans="4:8" x14ac:dyDescent="0.25">
      <c r="D750" s="1"/>
      <c r="H750" s="4"/>
    </row>
    <row r="751" spans="4:8" x14ac:dyDescent="0.25">
      <c r="D751" s="1"/>
      <c r="H751" s="4"/>
    </row>
    <row r="752" spans="4:8" x14ac:dyDescent="0.25">
      <c r="D752" s="1"/>
      <c r="H752" s="4"/>
    </row>
    <row r="753" spans="4:8" x14ac:dyDescent="0.25">
      <c r="D753" s="1"/>
      <c r="H753" s="4"/>
    </row>
    <row r="754" spans="4:8" x14ac:dyDescent="0.25">
      <c r="D754" s="1"/>
      <c r="H754" s="4"/>
    </row>
    <row r="755" spans="4:8" x14ac:dyDescent="0.25">
      <c r="D755" s="1"/>
      <c r="H755" s="4"/>
    </row>
    <row r="756" spans="4:8" x14ac:dyDescent="0.25">
      <c r="D756" s="1"/>
      <c r="H756" s="4"/>
    </row>
    <row r="757" spans="4:8" x14ac:dyDescent="0.25">
      <c r="D757" s="1"/>
      <c r="H757" s="4"/>
    </row>
    <row r="758" spans="4:8" x14ac:dyDescent="0.25">
      <c r="D758" s="1"/>
      <c r="H758" s="4"/>
    </row>
    <row r="759" spans="4:8" x14ac:dyDescent="0.25">
      <c r="D759" s="1"/>
      <c r="H759" s="4"/>
    </row>
    <row r="760" spans="4:8" x14ac:dyDescent="0.25">
      <c r="D760" s="1"/>
      <c r="H760" s="4"/>
    </row>
    <row r="761" spans="4:8" x14ac:dyDescent="0.25">
      <c r="D761" s="1"/>
      <c r="H761" s="4"/>
    </row>
    <row r="762" spans="4:8" x14ac:dyDescent="0.25">
      <c r="D762" s="1"/>
      <c r="H762" s="4"/>
    </row>
    <row r="763" spans="4:8" x14ac:dyDescent="0.25">
      <c r="D763" s="1"/>
      <c r="H763" s="4"/>
    </row>
    <row r="764" spans="4:8" x14ac:dyDescent="0.25">
      <c r="D764" s="1"/>
      <c r="H764" s="4"/>
    </row>
    <row r="765" spans="4:8" x14ac:dyDescent="0.25">
      <c r="D765" s="1"/>
      <c r="H765" s="4"/>
    </row>
    <row r="766" spans="4:8" x14ac:dyDescent="0.25">
      <c r="D766" s="1"/>
      <c r="H766" s="4"/>
    </row>
    <row r="767" spans="4:8" x14ac:dyDescent="0.25">
      <c r="D767" s="1"/>
      <c r="H767" s="4"/>
    </row>
    <row r="768" spans="4:8" x14ac:dyDescent="0.25">
      <c r="D768" s="1"/>
      <c r="H768" s="4"/>
    </row>
    <row r="769" spans="4:8" x14ac:dyDescent="0.25">
      <c r="D769" s="1"/>
      <c r="H769" s="4"/>
    </row>
    <row r="770" spans="4:8" x14ac:dyDescent="0.25">
      <c r="D770" s="1"/>
      <c r="H770" s="4"/>
    </row>
    <row r="771" spans="4:8" x14ac:dyDescent="0.25">
      <c r="D771" s="1"/>
      <c r="H771" s="4"/>
    </row>
    <row r="772" spans="4:8" x14ac:dyDescent="0.25">
      <c r="D772" s="1"/>
      <c r="H772" s="4"/>
    </row>
    <row r="773" spans="4:8" x14ac:dyDescent="0.25">
      <c r="D773" s="1"/>
      <c r="H773" s="4"/>
    </row>
    <row r="774" spans="4:8" x14ac:dyDescent="0.25">
      <c r="D774" s="1"/>
      <c r="H774" s="4"/>
    </row>
    <row r="775" spans="4:8" x14ac:dyDescent="0.25">
      <c r="D775" s="1"/>
      <c r="H775" s="4"/>
    </row>
    <row r="776" spans="4:8" x14ac:dyDescent="0.25">
      <c r="D776" s="1"/>
      <c r="H776" s="4"/>
    </row>
    <row r="777" spans="4:8" x14ac:dyDescent="0.25">
      <c r="D777" s="1"/>
      <c r="H777" s="4"/>
    </row>
    <row r="778" spans="4:8" x14ac:dyDescent="0.25">
      <c r="D778" s="1"/>
      <c r="H778" s="4"/>
    </row>
    <row r="779" spans="4:8" x14ac:dyDescent="0.25">
      <c r="D779" s="1"/>
      <c r="H779" s="4"/>
    </row>
    <row r="780" spans="4:8" x14ac:dyDescent="0.25">
      <c r="D780" s="1"/>
      <c r="H780" s="4"/>
    </row>
    <row r="781" spans="4:8" x14ac:dyDescent="0.25">
      <c r="D781" s="1"/>
      <c r="H781" s="4"/>
    </row>
    <row r="782" spans="4:8" x14ac:dyDescent="0.25">
      <c r="D782" s="1"/>
      <c r="H782" s="4"/>
    </row>
    <row r="783" spans="4:8" x14ac:dyDescent="0.25">
      <c r="D783" s="1"/>
      <c r="H783" s="4"/>
    </row>
    <row r="784" spans="4:8" x14ac:dyDescent="0.25">
      <c r="D784" s="1"/>
      <c r="H784" s="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fejlesztés szövegértés 8. évf.</vt:lpstr>
    </vt:vector>
  </TitlesOfParts>
  <Company>IBM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 SPSS Export Facility</dc:creator>
  <cp:lastModifiedBy>x</cp:lastModifiedBy>
  <dcterms:created xsi:type="dcterms:W3CDTF">2011-08-01T14:22:18Z</dcterms:created>
  <dcterms:modified xsi:type="dcterms:W3CDTF">2018-03-12T13:03:00Z</dcterms:modified>
</cp:coreProperties>
</file>